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45" windowWidth="14940" windowHeight="9000" activeTab="6"/>
  </bookViews>
  <sheets>
    <sheet name="解説" sheetId="1" r:id="rId1"/>
    <sheet name="氏名・志望・出席日数" sheetId="2" r:id="rId2"/>
    <sheet name="必修教科評定" sheetId="3" r:id="rId3"/>
    <sheet name="必修観点" sheetId="4" r:id="rId4"/>
    <sheet name="選択教科＆評定" sheetId="5" r:id="rId5"/>
    <sheet name="data" sheetId="6" r:id="rId6"/>
    <sheet name="印刷シート" sheetId="7" r:id="rId7"/>
  </sheets>
  <externalReferences>
    <externalReference r:id="rId10"/>
  </externalReferences>
  <definedNames>
    <definedName name="ＡＢＣ">'data'!$B$47:$B$49</definedName>
    <definedName name="DATABASE">'data'!$A$2:$X$42</definedName>
    <definedName name="_xlnm.Print_Area" localSheetId="6">'印刷シート'!$A$3:$BK$67</definedName>
    <definedName name="氏名志望校">'氏名・志望・出席日数'!$A$3:$Q$43</definedName>
    <definedName name="選択">'選択教科＆評定'!$A$4:$X$44</definedName>
    <definedName name="必修観点">'必修観点'!$A$3:$AM$43</definedName>
    <definedName name="必修評定">'必修教科評定'!$A$3:$AI$43</definedName>
  </definedNames>
  <calcPr fullCalcOnLoad="1" iterate="1" iterateCount="1" iterateDelta="0"/>
</workbook>
</file>

<file path=xl/sharedStrings.xml><?xml version="1.0" encoding="utf-8"?>
<sst xmlns="http://schemas.openxmlformats.org/spreadsheetml/2006/main" count="2361" uniqueCount="323">
  <si>
    <t xml:space="preserve"> </t>
  </si>
  <si>
    <t>教科</t>
  </si>
  <si>
    <t>学年</t>
  </si>
  <si>
    <t>※</t>
  </si>
  <si>
    <t>観点</t>
  </si>
  <si>
    <t>※（ａ）</t>
  </si>
  <si>
    <t>評価</t>
  </si>
  <si>
    <t>※（ｂ）</t>
  </si>
  <si>
    <t>第１志望用</t>
  </si>
  <si>
    <t>第２志望用</t>
  </si>
  <si>
    <t>国語</t>
  </si>
  <si>
    <t>社会</t>
  </si>
  <si>
    <t>数学</t>
  </si>
  <si>
    <t>理科</t>
  </si>
  <si>
    <t>音楽</t>
  </si>
  <si>
    <t>美術</t>
  </si>
  <si>
    <t>保健体育</t>
  </si>
  <si>
    <t>技術・家庭</t>
  </si>
  <si>
    <t>外国語</t>
  </si>
  <si>
    <t>合計</t>
  </si>
  <si>
    <t>選択教科の記録</t>
  </si>
  <si>
    <t>教科名</t>
  </si>
  <si>
    <t>第２学年</t>
  </si>
  <si>
    <t>第３学年</t>
  </si>
  <si>
    <t>評　定</t>
  </si>
  <si>
    <t>学</t>
  </si>
  <si>
    <t>習</t>
  </si>
  <si>
    <t>記</t>
  </si>
  <si>
    <t>録</t>
  </si>
  <si>
    <t>卒業・卒業見込み</t>
  </si>
  <si>
    <t>平成　　　年　　　月</t>
  </si>
  <si>
    <t>卒業</t>
  </si>
  <si>
    <t>氏</t>
  </si>
  <si>
    <t>名</t>
  </si>
  <si>
    <t>性　別</t>
  </si>
  <si>
    <t>全日制</t>
  </si>
  <si>
    <t>定時制</t>
  </si>
  <si>
    <t>欠席日数</t>
  </si>
  <si>
    <t>欠席の理由</t>
  </si>
  <si>
    <t>事</t>
  </si>
  <si>
    <t>別</t>
  </si>
  <si>
    <t>活</t>
  </si>
  <si>
    <t>動</t>
  </si>
  <si>
    <t>合</t>
  </si>
  <si>
    <t>計</t>
  </si>
  <si>
    <t>①基本的な生活習慣</t>
  </si>
  <si>
    <t>②健康・体力の向上</t>
  </si>
  <si>
    <t>④責任感</t>
  </si>
  <si>
    <t>⑤創意工夫</t>
  </si>
  <si>
    <t>⑥思いやり・協力</t>
  </si>
  <si>
    <t>⑧勤労・奉仕</t>
  </si>
  <si>
    <t>⑨公正・公平</t>
  </si>
  <si>
    <t>⑩公共心・公徳心</t>
  </si>
  <si>
    <t>実</t>
  </si>
  <si>
    <t>行</t>
  </si>
  <si>
    <t>総</t>
  </si>
  <si>
    <t>所</t>
  </si>
  <si>
    <t>見</t>
  </si>
  <si>
    <t>諸</t>
  </si>
  <si>
    <t>文</t>
  </si>
  <si>
    <t>化</t>
  </si>
  <si>
    <t>他</t>
  </si>
  <si>
    <t>立</t>
  </si>
  <si>
    <t>中学校</t>
  </si>
  <si>
    <t>氏名</t>
  </si>
  <si>
    <t>記載者</t>
  </si>
  <si>
    <t>ィ</t>
  </si>
  <si>
    <t>の</t>
  </si>
  <si>
    <t>　この報告書の記載に相違ないことを証明する。</t>
  </si>
  <si>
    <t>校　長</t>
  </si>
  <si>
    <t>月日</t>
  </si>
  <si>
    <t>観　　　　　点</t>
  </si>
  <si>
    <t>評　　　　　価</t>
  </si>
  <si>
    <t>転　入　学　等</t>
  </si>
  <si>
    <t>卒業見込</t>
  </si>
  <si>
    <t>③自主・自律</t>
  </si>
  <si>
    <t>特　　　別　　活　　　動　　の　　記　　録</t>
  </si>
  <si>
    <t>行　　動　　の　　記　　録</t>
  </si>
  <si>
    <t>学　　　級　　　活　　　動</t>
  </si>
  <si>
    <t>生　　　徒　　　会　　　活　　　動</t>
  </si>
  <si>
    <t>学　　　校　　　行　　　事</t>
  </si>
  <si>
    <t>欠　　席　　の　記　録</t>
  </si>
  <si>
    <t>特　　記　事　項</t>
  </si>
  <si>
    <t>　　区分　学年</t>
  </si>
  <si>
    <t>学級</t>
  </si>
  <si>
    <t>生徒会</t>
  </si>
  <si>
    <t>行事</t>
  </si>
  <si>
    <t>Ｂ</t>
  </si>
  <si>
    <t>島根県硬筆書写コンクール銅賞</t>
  </si>
  <si>
    <t>名前</t>
  </si>
  <si>
    <t>基本</t>
  </si>
  <si>
    <t>健康</t>
  </si>
  <si>
    <t>自主</t>
  </si>
  <si>
    <t>責任</t>
  </si>
  <si>
    <t>創意</t>
  </si>
  <si>
    <t>思遣</t>
  </si>
  <si>
    <t>生命</t>
  </si>
  <si>
    <t>勤労</t>
  </si>
  <si>
    <t>公平</t>
  </si>
  <si>
    <t>公徳</t>
  </si>
  <si>
    <t>事実特活</t>
  </si>
  <si>
    <t>行動記録</t>
  </si>
  <si>
    <t>総合所見</t>
  </si>
  <si>
    <t>スポーツ</t>
  </si>
  <si>
    <t>文化的</t>
  </si>
  <si>
    <t>ボラその他</t>
  </si>
  <si>
    <t>総合学習</t>
  </si>
  <si>
    <t>評価（つけた力）</t>
  </si>
  <si>
    <t>特記事項</t>
  </si>
  <si>
    <t>Ａ</t>
  </si>
  <si>
    <t>Ｂ</t>
  </si>
  <si>
    <t>Ｃ</t>
  </si>
  <si>
    <t>１年</t>
  </si>
  <si>
    <t>２年</t>
  </si>
  <si>
    <t>邇摩</t>
  </si>
  <si>
    <t>３組
番号</t>
  </si>
  <si>
    <t>氏　名</t>
  </si>
  <si>
    <t>ふ　　り　　が　　な</t>
  </si>
  <si>
    <t>性別</t>
  </si>
  <si>
    <t>生年月日</t>
  </si>
  <si>
    <t>男</t>
  </si>
  <si>
    <t>年</t>
  </si>
  <si>
    <t>高等学校名</t>
  </si>
  <si>
    <t>学科名</t>
  </si>
  <si>
    <t>３年</t>
  </si>
  <si>
    <t>女</t>
  </si>
  <si>
    <t>1　　年</t>
  </si>
  <si>
    <t>２年</t>
  </si>
  <si>
    <t>3年</t>
  </si>
  <si>
    <t>総計</t>
  </si>
  <si>
    <t>保体</t>
  </si>
  <si>
    <t>技家</t>
  </si>
  <si>
    <t>英語</t>
  </si>
  <si>
    <t>素点</t>
  </si>
  <si>
    <t>A</t>
  </si>
  <si>
    <t>C</t>
  </si>
  <si>
    <t>B</t>
  </si>
  <si>
    <t>選択教科名</t>
  </si>
  <si>
    <t>２年評定</t>
  </si>
  <si>
    <t>３年評定</t>
  </si>
  <si>
    <t>表示するのは</t>
  </si>
  <si>
    <t>番</t>
  </si>
  <si>
    <t>右にあるボタンを押すと印刷シートに進みます。そこから作業の開始です。</t>
  </si>
  <si>
    <t>印刷の時には、多少　Excelの知識のある人がそばにいて下さった方がいいですね。</t>
  </si>
  <si>
    <r>
      <t>試しに　ここの</t>
    </r>
    <r>
      <rPr>
        <b/>
        <sz val="11"/>
        <color indexed="10"/>
        <rFont val="ＭＳ Ｐゴシック"/>
        <family val="3"/>
      </rPr>
      <t>↓スピンボタン</t>
    </r>
  </si>
  <si>
    <t>これをクリックしてみて下さい。</t>
  </si>
  <si>
    <t>これは</t>
  </si>
  <si>
    <t>でも　たいしたｊことでは</t>
  </si>
  <si>
    <t>ありませんが</t>
  </si>
  <si>
    <t>VBAには</t>
  </si>
  <si>
    <t>一応パスワードを</t>
  </si>
  <si>
    <t>かけておりますので</t>
  </si>
  <si>
    <t>そのおつもりで</t>
  </si>
  <si>
    <t>隣の、数字の表示が変わって、生徒情報のデータも変化していきます。（はずです）</t>
  </si>
  <si>
    <t>好みのところで、普通に印刷して下さい。　用紙はＡ４設定にしてあります。</t>
  </si>
  <si>
    <t>このシートの、美味しいところは　今、適当に情報を入れていますが、</t>
  </si>
  <si>
    <r>
      <t>青いところを、直接、Excel感覚で書き直して　</t>
    </r>
    <r>
      <rPr>
        <b/>
        <sz val="11"/>
        <color indexed="12"/>
        <rFont val="ＭＳ Ｐゴシック"/>
        <family val="3"/>
      </rPr>
      <t>上のボタン　　　　　　　　</t>
    </r>
    <r>
      <rPr>
        <sz val="11"/>
        <rFont val="ＭＳ Ｐゴシック"/>
        <family val="3"/>
      </rPr>
      <t>を押して下さい。</t>
    </r>
  </si>
  <si>
    <t>すると</t>
  </si>
  <si>
    <t>　　こんなの出ますからハイと押して下さい。すると</t>
  </si>
  <si>
    <t>　　その生徒の情報が書き換わります。</t>
  </si>
  <si>
    <t>あとはそれを呼び出して印刷　　これだけです。ただし</t>
  </si>
  <si>
    <t>ABCについてはプルダウンメニューで入力　斜線や丸で囲むところは　印刷後にやって下さいませ。</t>
  </si>
  <si>
    <t>では　健闘を祈ります。</t>
  </si>
  <si>
    <t>管理される皆様へ</t>
  </si>
  <si>
    <t>↓</t>
  </si>
  <si>
    <t>ご苦労様です。　便利そうに見えても　システムは結構脆弱です。</t>
  </si>
  <si>
    <t>VBAでシートに書き込みもしますので完全に保護はかけられませんでした。</t>
  </si>
  <si>
    <t>作業するときには　バックアップもお忘れ無く。</t>
  </si>
  <si>
    <t>１クラスの対応にしていますので、クラスごとに、準備をしてお配り下さい。</t>
  </si>
  <si>
    <t>まず　このボタンで　シートタブを　表示して下さい。</t>
  </si>
  <si>
    <t>→→→</t>
  </si>
  <si>
    <r>
      <t>この４シートは情報を直接記入します。氏名については　</t>
    </r>
    <r>
      <rPr>
        <sz val="11"/>
        <color indexed="17"/>
        <rFont val="ＭＳ Ｐゴシック"/>
        <family val="3"/>
      </rPr>
      <t>氏名・志望・出席日数</t>
    </r>
    <r>
      <rPr>
        <sz val="11"/>
        <rFont val="ＭＳ Ｐゴシック"/>
        <family val="3"/>
      </rPr>
      <t>　のシートに入れるだけで</t>
    </r>
  </si>
  <si>
    <t>ほかのシートにも反映されるはずです。（多分）</t>
  </si>
  <si>
    <t>あとは　それぞれのシートを見て下さい。</t>
  </si>
  <si>
    <t>下の図案が印刷シート　作業はここで行われます。</t>
  </si>
  <si>
    <t>上の２カ所も　書き込んで配布になるはずです。</t>
  </si>
  <si>
    <t>よくよく　動作の確認をして下さい。</t>
  </si>
  <si>
    <t>１枚のシートを呼び出すにも激重ですので　せっかちにクリックを繰り替えられないよう</t>
  </si>
  <si>
    <t>担任の先生にもお伝え下さい。</t>
  </si>
  <si>
    <t>ではでは　　　　　　仁摩中学校　　今口秀明　でした。</t>
  </si>
  <si>
    <t>理由</t>
  </si>
  <si>
    <t>番号</t>
  </si>
  <si>
    <t>Ａ</t>
  </si>
  <si>
    <t>Ｂ</t>
  </si>
  <si>
    <t>Ｃ</t>
  </si>
  <si>
    <t>Ｃ</t>
  </si>
  <si>
    <t>作業えりあ</t>
  </si>
  <si>
    <t>特</t>
  </si>
  <si>
    <t>分校</t>
  </si>
  <si>
    <t>右のボタンを押すと　下のような画面が表示されます。Excel仕立ての公立高校調査書画面ですね。</t>
  </si>
  <si>
    <t>下の</t>
  </si>
  <si>
    <t>タブを見せたり隠したりします。</t>
  </si>
  <si>
    <t>これについては</t>
  </si>
  <si>
    <t>あとで説明します。</t>
  </si>
  <si>
    <r>
      <t>担任の先生が　　</t>
    </r>
    <r>
      <rPr>
        <sz val="11"/>
        <color indexed="10"/>
        <rFont val="ＭＳ Ｐゴシック"/>
        <family val="3"/>
      </rPr>
      <t>特別活動の記録のABC</t>
    </r>
    <r>
      <rPr>
        <sz val="11"/>
        <rFont val="ＭＳ Ｐゴシック"/>
        <family val="3"/>
      </rPr>
      <t>　</t>
    </r>
    <r>
      <rPr>
        <sz val="11"/>
        <color indexed="12"/>
        <rFont val="ＭＳ Ｐゴシック"/>
        <family val="3"/>
      </rPr>
      <t>行動の記録のABC</t>
    </r>
  </si>
  <si>
    <r>
      <t>さらに、</t>
    </r>
    <r>
      <rPr>
        <sz val="11"/>
        <color indexed="16"/>
        <rFont val="ＭＳ Ｐゴシック"/>
        <family val="3"/>
      </rPr>
      <t>文章表現のところ</t>
    </r>
    <r>
      <rPr>
        <sz val="11"/>
        <rFont val="ＭＳ Ｐゴシック"/>
        <family val="3"/>
      </rPr>
      <t>を書き換えて保存できるところです。（しかしそれ以外はいじらないように）</t>
    </r>
  </si>
  <si>
    <t>作業前にこの４枚はまとめてよくわかる人が入力してあとは一般（担任）の先生がいじらないように</t>
  </si>
  <si>
    <t>タブをかくしてしまうのが　このbookの特徴です。やっぱり苦手な人には敷居が高いexcelです。</t>
  </si>
  <si>
    <t>印刷後の○付け箇所を忘れないよう点検を怠らないで下さい。</t>
  </si>
  <si>
    <t>　下へ続く</t>
  </si>
  <si>
    <t>総　合　的　な　学　習　の　時　間　の　記　録</t>
  </si>
  <si>
    <t>分校名</t>
  </si>
  <si>
    <t>男</t>
  </si>
  <si>
    <t>女</t>
  </si>
  <si>
    <t>出雲工業</t>
  </si>
  <si>
    <t>江津工業</t>
  </si>
  <si>
    <t>機械</t>
  </si>
  <si>
    <t>風邪</t>
  </si>
  <si>
    <t>江の川</t>
  </si>
  <si>
    <t>ボランティア委員長として、福祉祭やボランティア行事に率先して参加した。
文化祭では、総合的な学習のステージ発表を中心となって行った。</t>
  </si>
  <si>
    <t>常にきちんとした服装で過ごし、大きな声であいさつしたり、場に適した言
葉遣いができる。委員会や係の仕事、清掃など責任をもってやり遂げる。</t>
  </si>
  <si>
    <t xml:space="preserve">明るく、朗らかな人柄で、友達にもよく声をかける。ルールを守り、健康的
に生活した。こつこつとねばり強く物事に取り組み、長距離走で力を発揮した。
</t>
  </si>
  <si>
    <t>石東野球大会優勝
大田市駅伝３位（区間賞）
石東陸上大会中２，３年男子１５００Ｍ６位
校内ロードレース１位</t>
  </si>
  <si>
    <t>町健康福祉祭にボランティア参加
町社会福祉協議会主催サマーボランティアスクールに参加</t>
  </si>
  <si>
    <t>囲碁を習い、囲碁人口拡大を図る</t>
  </si>
  <si>
    <t>囲碁のルールや技を、地域講師の方の話を熱心に聞きながら習得した。文化祭での発表も中心となって取り組んだ。</t>
  </si>
  <si>
    <t>体育祭では、デコレーションの担当としてきちんと仕事をやり遂げた。
文化祭では、学年発表のソーラン節を一生懸命に練習し、力強い踊りを披露した。</t>
  </si>
  <si>
    <t>温厚な性格で誰に対しても優しく接する。学級の係活動や、委員会の当番活動などを誠実に行った。</t>
  </si>
  <si>
    <t>温和で、作業的なことにこつこつ取り組む。吹奏楽部では、全国大会出場をめざし、ハードな練習に休まず取り組み立派な成績を残した。</t>
  </si>
  <si>
    <t>全日本吹奏楽コンクール島根県大会小編成金賞
島根県硬筆書写コンクール銅賞</t>
  </si>
  <si>
    <t>スポーツを通して高齢者の方と交流する</t>
  </si>
  <si>
    <t>ペタンクなどのスポーツに、老人会の方と話をしたり教えて頂いたりしながら取り組み、交流を深めた。</t>
  </si>
  <si>
    <t>文化祭では、合唱コンクールの指揮者を立派にやり遂げた。総合的な学習のステージ発表を中心となって行った。</t>
  </si>
  <si>
    <t>福祉祭やボランティア行事に積極的に参加した。発想や着眼点がユニークで、興味のあることに、集中力と工夫をもって取り組む。</t>
  </si>
  <si>
    <t>進路の目標ができてから、学習と生活の両面で向上心をもっていろいろなことにねばり強く取り組むようになった。</t>
  </si>
  <si>
    <t>校内ロードレース８位</t>
  </si>
  <si>
    <t>町健康福祉祭及び　福祉事業（さざんか祭）ボランティア参加
町社会福祉協議会主催サマーボランティアスクールに参加</t>
  </si>
  <si>
    <t>囲碁を習い囲碁人口の拡大を図る</t>
  </si>
  <si>
    <t>保体委員会副委員長として、体育祭や球技大会の企画・準備・運営に中心となって取り組み、手腕を発揮した。
文化祭の合唱やソーラン節に意欲を持って参加した。</t>
  </si>
  <si>
    <t>責任を持って、自分の役割を果たそうとし、友達に良く声をかけて協力し合える。福祉祭やボランティア行事に積極的に参加し、掃除などもきちんと取り組む。</t>
  </si>
  <si>
    <t>進路の目標が見つかって以降、学習に対する意欲が非常に高まった。部活動でも毎日熱心に練習し、中心となってメンバーをまとめた。</t>
  </si>
  <si>
    <t>大田邇摩総体バレーボール３位
島根県総体バレーボール出場
石東陸上大会中全女４×１００ＭＲ２位
大田邇摩陸上大会中全女４×１００ＭＲ４位
大田市駅伝３位
校内ロードレース４位</t>
  </si>
  <si>
    <t xml:space="preserve">
県硬筆書写コンクール　銀賞</t>
  </si>
  <si>
    <t>町健康福祉祭及び　福祉事業（さざんか祭）ボランティア参加
町社会福祉協議会主催サマーボランティアスクールに参加
町社会福祉協議会主催チャレンジ・ザ・ボランティアに参加</t>
  </si>
  <si>
    <t>日本の伝統文化に触れる</t>
  </si>
  <si>
    <t>日本舞踊を地域講師の方に教えて頂き、文化祭では見事な踊りを発表した。授業以外にも自主練習するなど、熱心に取り組んだ。</t>
  </si>
  <si>
    <t>ボ</t>
  </si>
  <si>
    <t>（様式第２号）</t>
  </si>
  <si>
    <t>第　１　志　望　校</t>
  </si>
  <si>
    <t>第　２　志　望　校</t>
  </si>
  <si>
    <t>※</t>
  </si>
  <si>
    <t>整理番号 　</t>
  </si>
  <si>
    <t>高等学校</t>
  </si>
  <si>
    <t>通信制</t>
  </si>
  <si>
    <t>科</t>
  </si>
  <si>
    <t>ふりがな</t>
  </si>
  <si>
    <t>　　　平成　　　年　　　月　　　　第　　　　　学年　　　　　　　　　　　　　　　　　　　　　　　　　　　　　　　　　　　　　　　　　</t>
  </si>
  <si>
    <t>学　習　活　動　　　　　　　　</t>
  </si>
  <si>
    <t>中学校から転入学</t>
  </si>
  <si>
    <t xml:space="preserve">生年 </t>
  </si>
  <si>
    <t>生</t>
  </si>
  <si>
    <r>
      <t>　</t>
    </r>
    <r>
      <rPr>
        <sz val="10.5"/>
        <color indexed="8"/>
        <rFont val="Times New Roman"/>
        <family val="1"/>
      </rPr>
      <t xml:space="preserve">              </t>
    </r>
    <r>
      <rPr>
        <sz val="10.5"/>
        <color indexed="8"/>
        <rFont val="ＭＳ 明朝"/>
        <family val="1"/>
      </rPr>
      <t>卒業</t>
    </r>
  </si>
  <si>
    <t>１</t>
  </si>
  <si>
    <t>２</t>
  </si>
  <si>
    <t>の</t>
  </si>
  <si>
    <t>３</t>
  </si>
  <si>
    <t>総計</t>
  </si>
  <si>
    <t>１</t>
  </si>
  <si>
    <t>２</t>
  </si>
  <si>
    <t>①</t>
  </si>
  <si>
    <t>②</t>
  </si>
  <si>
    <t>③</t>
  </si>
  <si>
    <t>３</t>
  </si>
  <si>
    <t>⑦</t>
  </si>
  <si>
    <t>生命尊重・自然愛護</t>
  </si>
  <si>
    <t>※(ｃ)</t>
  </si>
  <si>
    <t>ス</t>
  </si>
  <si>
    <t>ポ</t>
  </si>
  <si>
    <t>ー</t>
  </si>
  <si>
    <t>の</t>
  </si>
  <si>
    <t>ツ</t>
  </si>
  <si>
    <t>の</t>
  </si>
  <si>
    <t>平成</t>
  </si>
  <si>
    <t>月</t>
  </si>
  <si>
    <t>日</t>
  </si>
  <si>
    <t>ラ</t>
  </si>
  <si>
    <t>そ</t>
  </si>
  <si>
    <t>ン</t>
  </si>
  <si>
    <t>テ</t>
  </si>
  <si>
    <t>ア</t>
  </si>
  <si>
    <t>課題決定能力を培うことができたか。学び方を工夫し問題解決の能力を伸ばすことができたか。学習を積極的・意欲的に取り組むことができたか。主体的に学習に取り組み、創造的な学習態度を身につけることができたか。</t>
  </si>
  <si>
    <t>ｈ１9島根県公立高等学校用調査書記入シートver2</t>
  </si>
  <si>
    <t>学名</t>
  </si>
  <si>
    <t>総合学</t>
  </si>
  <si>
    <t>電子機械</t>
  </si>
  <si>
    <t>Ⅰ類</t>
  </si>
  <si>
    <t>大田</t>
  </si>
  <si>
    <t>理数</t>
  </si>
  <si>
    <t>邇摩</t>
  </si>
  <si>
    <t>総合学</t>
  </si>
  <si>
    <t>木村　拓也</t>
  </si>
  <si>
    <t>井上　構成</t>
  </si>
  <si>
    <t>谷　良子</t>
  </si>
  <si>
    <t>きむら　たくや</t>
  </si>
  <si>
    <t>いのうえ　こうせい</t>
  </si>
  <si>
    <t>たに　りょうこ</t>
  </si>
  <si>
    <t>今口　秀子</t>
  </si>
  <si>
    <t>いまぐち　ひでこ</t>
  </si>
  <si>
    <t>今回は　下の説明の画像はおおかたh18年度版ですが、この後のシートを見てもらうと</t>
  </si>
  <si>
    <t>h19年度入試用に直してありますのでご安心ください。</t>
  </si>
  <si>
    <t>使い方は昨年度とほぼ同じです。</t>
  </si>
  <si>
    <t>しかし本年度はそれに加えて手直しを考えました。</t>
  </si>
  <si>
    <t>前年度　問題点として「斜線」や「該当に○囲み」をひとりにすると　他の生徒にも反映してしまう。</t>
  </si>
  <si>
    <t>個別に指定できないという欠点がありました。　そこで…</t>
  </si>
  <si>
    <t>今回　バージョン２では</t>
  </si>
  <si>
    <t>　　　個別ブック生成ボタンを作りました。</t>
  </si>
  <si>
    <t>このボタンをクリックすると</t>
  </si>
  <si>
    <t>氏名欄の名前をもとに新しいファイルを</t>
  </si>
  <si>
    <t>しかし、これによって一人ひとりのデータが別々に管理されます。</t>
  </si>
  <si>
    <t>今表示されているものがそのまま新しいブックになりますのでUSBメモリー等でまとめて管理されると</t>
  </si>
  <si>
    <t>良いのではないかと思います。BAFFALOの個人情報保護法対応フラッシュメモリは重宝しています。</t>
  </si>
  <si>
    <t>また</t>
  </si>
  <si>
    <t>　　　　　　こんな○つけようの部品もつけておきました。コピーしてペーストすれば</t>
  </si>
  <si>
    <t>　　　　　　形やサイズを変えて何個でもできあがります。これも便利です。</t>
  </si>
  <si>
    <t>また、ご意見をお聞かせください。</t>
  </si>
  <si>
    <t>下で新機能の説明をしています。</t>
  </si>
  <si>
    <t>印刷範囲の設定は飛びませんので、（次回の工夫か？）印刷範囲はご自分で設定くださいませ。</t>
  </si>
  <si>
    <t>なお、生成ファイルで斜線引き等のマクロを指定するときは、同じフォルダにもとのファイルを入れておいてください。</t>
  </si>
  <si>
    <t>　　　　　　このように生成します。ファイルはマイドキュメント（またはもとのExcelのあるフォルダ）</t>
  </si>
  <si>
    <t>　　　　　　に生成保存されます。サイズは450kbぐらいですのでフロッピ－やCDでは困ります。</t>
  </si>
  <si>
    <t>A</t>
  </si>
  <si>
    <t>B</t>
  </si>
  <si>
    <t>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</si>
</sst>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411]ggge&quot;年&quot;m&quot;月&quot;d&quot;日&quot;;@"/>
  </numFmts>
  <fonts count="44">
    <font>
      <sz val="11"/>
      <name val="ＭＳ Ｐゴシック"/>
      <family val="3"/>
    </font>
    <font>
      <sz val="10.5"/>
      <color indexed="8"/>
      <name val="Times New Roman"/>
      <family val="1"/>
    </font>
    <font>
      <sz val="10.5"/>
      <color indexed="8"/>
      <name val="ＭＳ 明朝"/>
      <family val="1"/>
    </font>
    <font>
      <sz val="12"/>
      <name val="ＭＳ 明朝"/>
      <family val="1"/>
    </font>
    <font>
      <sz val="5"/>
      <color indexed="8"/>
      <name val="ＭＳ 明朝"/>
      <family val="1"/>
    </font>
    <font>
      <sz val="9"/>
      <color indexed="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sz val="12"/>
      <color indexed="8"/>
      <name val="ＭＳ 明朝"/>
      <family val="1"/>
    </font>
    <font>
      <sz val="9"/>
      <name val="ＭＳ 明朝"/>
      <family val="1"/>
    </font>
    <font>
      <sz val="9"/>
      <name val="ＭＳ Ｐゴシック"/>
      <family val="3"/>
    </font>
    <font>
      <sz val="10"/>
      <name val="ＭＳ 明朝"/>
      <family val="1"/>
    </font>
    <font>
      <sz val="10"/>
      <name val="ＭＳ Ｐゴシック"/>
      <family val="3"/>
    </font>
    <font>
      <sz val="10.5"/>
      <name val="ＭＳ 明朝"/>
      <family val="1"/>
    </font>
    <font>
      <sz val="11"/>
      <name val="ＭＳ ゴシック"/>
      <family val="3"/>
    </font>
    <font>
      <sz val="9"/>
      <color indexed="10"/>
      <name val="ＭＳ 明朝"/>
      <family val="1"/>
    </font>
    <font>
      <sz val="16"/>
      <name val="ＭＳ 明朝"/>
      <family val="1"/>
    </font>
    <font>
      <sz val="11"/>
      <color indexed="10"/>
      <name val="ＭＳ Ｐゴシック"/>
      <family val="3"/>
    </font>
    <font>
      <sz val="20"/>
      <name val="ＭＳ Ｐゴシック"/>
      <family val="3"/>
    </font>
    <font>
      <b/>
      <sz val="11"/>
      <color indexed="10"/>
      <name val="ＭＳ Ｐゴシック"/>
      <family val="3"/>
    </font>
    <font>
      <b/>
      <sz val="11"/>
      <color indexed="12"/>
      <name val="ＭＳ Ｐゴシック"/>
      <family val="3"/>
    </font>
    <font>
      <sz val="11"/>
      <color indexed="17"/>
      <name val="ＭＳ Ｐゴシック"/>
      <family val="3"/>
    </font>
    <font>
      <sz val="9"/>
      <name val="MS UI Gothic"/>
      <family val="3"/>
    </font>
    <font>
      <sz val="18"/>
      <name val="ＭＳ 明朝"/>
      <family val="1"/>
    </font>
    <font>
      <sz val="24"/>
      <name val="ＭＳ 明朝"/>
      <family val="1"/>
    </font>
    <font>
      <sz val="20"/>
      <name val="ＭＳ 明朝"/>
      <family val="1"/>
    </font>
    <font>
      <sz val="20"/>
      <color indexed="8"/>
      <name val="ＭＳ 明朝"/>
      <family val="1"/>
    </font>
    <font>
      <sz val="11"/>
      <color indexed="12"/>
      <name val="ＭＳ Ｐゴシック"/>
      <family val="3"/>
    </font>
    <font>
      <sz val="11"/>
      <color indexed="16"/>
      <name val="ＭＳ Ｐゴシック"/>
      <family val="3"/>
    </font>
    <font>
      <sz val="24"/>
      <color indexed="8"/>
      <name val="ＭＳ Ｐゴシック"/>
      <family val="3"/>
    </font>
    <font>
      <sz val="24"/>
      <name val="ＭＳ Ｐゴシック"/>
      <family val="3"/>
    </font>
    <font>
      <sz val="12"/>
      <name val="ＭＳ Ｐゴシック"/>
      <family val="3"/>
    </font>
    <font>
      <sz val="10.5"/>
      <color indexed="8"/>
      <name val="ＭＳ Ｐ明朝"/>
      <family val="1"/>
    </font>
    <font>
      <sz val="10.5"/>
      <name val="ＭＳ Ｐゴシック"/>
      <family val="3"/>
    </font>
    <font>
      <sz val="22"/>
      <name val="ＭＳ Ｐゴシック"/>
      <family val="3"/>
    </font>
    <font>
      <sz val="14"/>
      <name val="ＭＳ 明朝"/>
      <family val="1"/>
    </font>
    <font>
      <sz val="14"/>
      <name val="ＭＳ Ｐゴシック"/>
      <family val="3"/>
    </font>
    <font>
      <sz val="16"/>
      <color indexed="8"/>
      <name val="ＭＳ 明朝"/>
      <family val="1"/>
    </font>
    <font>
      <sz val="12"/>
      <color indexed="8"/>
      <name val="Times New Roman"/>
      <family val="1"/>
    </font>
    <font>
      <sz val="26"/>
      <color indexed="8"/>
      <name val="ＭＳ 明朝"/>
      <family val="1"/>
    </font>
    <font>
      <sz val="26"/>
      <name val="ＭＳ 明朝"/>
      <family val="1"/>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143">
    <border>
      <left/>
      <right/>
      <top/>
      <bottom/>
      <diagonal/>
    </border>
    <border>
      <left style="thin">
        <color indexed="8"/>
      </left>
      <right style="thin">
        <color indexed="8"/>
      </right>
      <top style="double">
        <color indexed="8"/>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style="thin">
        <color indexed="8"/>
      </left>
      <right>
        <color indexed="63"/>
      </right>
      <top style="thin">
        <color indexed="8"/>
      </top>
      <bottom>
        <color indexed="63"/>
      </bottom>
    </border>
    <border>
      <left>
        <color indexed="63"/>
      </left>
      <right style="dotted">
        <color indexed="8"/>
      </right>
      <top style="thin">
        <color indexed="8"/>
      </top>
      <bottom>
        <color indexed="63"/>
      </bottom>
    </border>
    <border>
      <left style="dotted">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dotted">
        <color indexed="8"/>
      </right>
      <top>
        <color indexed="63"/>
      </top>
      <bottom>
        <color indexed="63"/>
      </bottom>
    </border>
    <border>
      <left style="dotted">
        <color indexed="8"/>
      </left>
      <right>
        <color indexed="63"/>
      </right>
      <top>
        <color indexed="63"/>
      </top>
      <bottom style="dotted">
        <color indexed="8"/>
      </bottom>
    </border>
    <border>
      <left>
        <color indexed="63"/>
      </left>
      <right style="thin">
        <color indexed="8"/>
      </right>
      <top>
        <color indexed="63"/>
      </top>
      <bottom style="dotted">
        <color indexed="8"/>
      </bottom>
    </border>
    <border>
      <left style="dotted">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dotted">
        <color indexed="8"/>
      </right>
      <top>
        <color indexed="63"/>
      </top>
      <bottom style="thin">
        <color indexed="8"/>
      </bottom>
    </border>
    <border>
      <left style="dotted">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color indexed="63"/>
      </top>
      <bottom style="thin"/>
    </border>
    <border>
      <left style="thin"/>
      <right style="hair"/>
      <top style="thin"/>
      <bottom style="hair"/>
    </border>
    <border>
      <left style="thin"/>
      <right style="thin"/>
      <top style="thin"/>
      <bottom style="thin"/>
    </border>
    <border>
      <left style="thin"/>
      <right style="hair"/>
      <top style="hair"/>
      <bottom style="thin"/>
    </border>
    <border>
      <left>
        <color indexed="63"/>
      </left>
      <right style="hair"/>
      <top style="hair"/>
      <bottom style="thin"/>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thin"/>
      <top>
        <color indexed="63"/>
      </top>
      <bottom style="thin"/>
    </border>
    <border>
      <left style="thin"/>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style="hair"/>
      <top style="medium"/>
      <bottom style="hair"/>
    </border>
    <border>
      <left style="hair"/>
      <right>
        <color indexed="63"/>
      </right>
      <top style="medium"/>
      <bottom style="hair"/>
    </border>
    <border>
      <left style="medium"/>
      <right>
        <color indexed="63"/>
      </right>
      <top style="thin"/>
      <bottom>
        <color indexed="63"/>
      </bottom>
    </border>
    <border>
      <left style="medium"/>
      <right style="hair"/>
      <top style="thin"/>
      <bottom style="hair"/>
    </border>
    <border>
      <left style="hair"/>
      <right style="hair"/>
      <top style="thin"/>
      <bottom style="hair"/>
    </border>
    <border>
      <left style="hair"/>
      <right style="medium"/>
      <top style="thin"/>
      <bottom style="hair"/>
    </border>
    <border>
      <left>
        <color indexed="63"/>
      </left>
      <right style="hair"/>
      <top style="thin"/>
      <bottom style="hair"/>
    </border>
    <border>
      <left style="hair"/>
      <right>
        <color indexed="63"/>
      </right>
      <top style="thin"/>
      <bottom style="hair"/>
    </border>
    <border>
      <left style="medium"/>
      <right>
        <color indexed="63"/>
      </right>
      <top style="thin"/>
      <bottom style="medium"/>
    </border>
    <border>
      <left style="thin"/>
      <right>
        <color indexed="63"/>
      </right>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color indexed="63"/>
      </left>
      <right style="hair"/>
      <top style="thin"/>
      <bottom style="medium"/>
    </border>
    <border>
      <left style="hair"/>
      <right>
        <color indexed="63"/>
      </right>
      <top style="thin"/>
      <bottom style="medium"/>
    </border>
    <border>
      <left style="thin"/>
      <right>
        <color indexed="63"/>
      </right>
      <top>
        <color indexed="63"/>
      </top>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color indexed="63"/>
      </top>
      <bottom style="hair"/>
    </border>
    <border>
      <left style="hair"/>
      <right>
        <color indexed="63"/>
      </right>
      <top>
        <color indexed="63"/>
      </top>
      <bottom style="hair"/>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hair"/>
      <top style="thin"/>
      <bottom style="thin"/>
    </border>
    <border>
      <left style="hair"/>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hair"/>
      <bottom style="thin"/>
    </border>
    <border>
      <left>
        <color indexed="63"/>
      </left>
      <right>
        <color indexed="63"/>
      </right>
      <top>
        <color indexed="63"/>
      </top>
      <bottom style="thin"/>
    </border>
    <border>
      <left style="double">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border>
    <border>
      <left style="double">
        <color indexed="8"/>
      </left>
      <right>
        <color indexed="63"/>
      </right>
      <top>
        <color indexed="63"/>
      </top>
      <bottom>
        <color indexed="63"/>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thin"/>
      <bottom>
        <color indexed="63"/>
      </bottom>
    </border>
    <border>
      <left style="double"/>
      <right>
        <color indexed="63"/>
      </right>
      <top style="thin"/>
      <bottom>
        <color indexed="63"/>
      </bottom>
    </border>
    <border>
      <left style="double"/>
      <right>
        <color indexed="63"/>
      </right>
      <top>
        <color indexed="63"/>
      </top>
      <bottom style="double">
        <color indexed="8"/>
      </bottom>
    </border>
    <border>
      <left style="thin"/>
      <right style="thin"/>
      <top>
        <color indexed="63"/>
      </top>
      <bottom>
        <color indexed="63"/>
      </bottom>
    </border>
    <border>
      <left style="medium"/>
      <right style="thin"/>
      <top style="medium"/>
      <bottom style="thin"/>
    </border>
    <border>
      <left>
        <color indexed="63"/>
      </left>
      <right>
        <color indexed="63"/>
      </right>
      <top style="thin"/>
      <bottom style="hair"/>
    </border>
    <border>
      <left>
        <color indexed="63"/>
      </left>
      <right style="thin"/>
      <top style="thin"/>
      <bottom style="hair"/>
    </border>
    <border>
      <left style="thin"/>
      <right style="thin"/>
      <top style="double">
        <color indexed="8"/>
      </top>
      <bottom style="thin"/>
    </border>
    <border>
      <left style="thin"/>
      <right style="double"/>
      <top style="double">
        <color indexed="8"/>
      </top>
      <bottom style="thin"/>
    </border>
    <border>
      <left style="thin"/>
      <right style="thin"/>
      <top style="thin"/>
      <bottom style="double">
        <color indexed="8"/>
      </bottom>
    </border>
    <border>
      <left style="thin"/>
      <right style="double"/>
      <top style="thin"/>
      <bottom style="double">
        <color indexed="8"/>
      </bottom>
    </border>
    <border>
      <left>
        <color indexed="63"/>
      </left>
      <right style="thin">
        <color indexed="8"/>
      </right>
      <top>
        <color indexed="63"/>
      </top>
      <bottom style="thin"/>
    </border>
    <border>
      <left>
        <color indexed="63"/>
      </left>
      <right style="double">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style="double">
        <color indexed="8"/>
      </bottom>
    </border>
    <border>
      <left style="thin">
        <color indexed="8"/>
      </left>
      <right style="thin">
        <color indexed="8"/>
      </right>
      <top style="thin">
        <color indexed="8"/>
      </top>
      <bottom>
        <color indexed="63"/>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top>
        <color indexed="63"/>
      </top>
      <bottom>
        <color indexed="63"/>
      </bottom>
    </border>
    <border>
      <left style="thin">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top>
        <color indexed="63"/>
      </top>
      <bottom style="double">
        <color indexed="8"/>
      </bottom>
    </border>
    <border diagonalDown="1">
      <left>
        <color indexed="63"/>
      </left>
      <right>
        <color indexed="63"/>
      </right>
      <top style="thin">
        <color indexed="8"/>
      </top>
      <bottom>
        <color indexed="63"/>
      </bottom>
      <diagonal style="thin">
        <color indexed="8"/>
      </diagonal>
    </border>
    <border diagonalDown="1">
      <left>
        <color indexed="63"/>
      </left>
      <right style="thin">
        <color indexed="8"/>
      </right>
      <top style="thin">
        <color indexed="8"/>
      </top>
      <bottom>
        <color indexed="63"/>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15">
    <xf numFmtId="0" fontId="0" fillId="0" borderId="0" xfId="0" applyAlignment="1">
      <alignment vertical="center"/>
    </xf>
    <xf numFmtId="0" fontId="2" fillId="0" borderId="0" xfId="0" applyFont="1" applyAlignment="1">
      <alignment horizontal="justify" vertical="center"/>
    </xf>
    <xf numFmtId="0" fontId="2" fillId="0" borderId="0" xfId="0" applyFont="1" applyAlignment="1">
      <alignment horizontal="left" vertical="top" wrapText="1"/>
    </xf>
    <xf numFmtId="0" fontId="3" fillId="0" borderId="0" xfId="0" applyFont="1" applyBorder="1" applyAlignment="1">
      <alignment horizontal="left" vertical="top" wrapText="1"/>
    </xf>
    <xf numFmtId="0" fontId="5" fillId="0" borderId="1" xfId="0" applyFont="1" applyBorder="1" applyAlignment="1">
      <alignment horizontal="center" vertical="center" shrinkToFi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center" vertical="center" wrapText="1"/>
    </xf>
    <xf numFmtId="0" fontId="3" fillId="0" borderId="4" xfId="0" applyFont="1" applyBorder="1" applyAlignment="1">
      <alignment horizontal="left" vertical="top" wrapText="1"/>
    </xf>
    <xf numFmtId="0" fontId="2" fillId="0" borderId="5" xfId="0" applyFont="1" applyBorder="1" applyAlignment="1">
      <alignment horizontal="center" vertical="center" wrapText="1"/>
    </xf>
    <xf numFmtId="0" fontId="2" fillId="0" borderId="0" xfId="0" applyFont="1" applyBorder="1" applyAlignment="1">
      <alignment horizontal="left" vertical="top" wrapText="1"/>
    </xf>
    <xf numFmtId="0" fontId="3"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center" wrapText="1"/>
    </xf>
    <xf numFmtId="0" fontId="12" fillId="0" borderId="7" xfId="0" applyFont="1" applyBorder="1" applyAlignment="1">
      <alignment horizontal="center"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6" xfId="0" applyFont="1" applyBorder="1" applyAlignment="1">
      <alignment vertical="center"/>
    </xf>
    <xf numFmtId="0" fontId="9" fillId="0" borderId="0" xfId="0" applyFont="1" applyAlignment="1">
      <alignment vertical="center"/>
    </xf>
    <xf numFmtId="0" fontId="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9" fillId="0" borderId="9" xfId="0" applyFont="1" applyBorder="1" applyAlignment="1">
      <alignment horizontal="center" vertical="center" wrapText="1"/>
    </xf>
    <xf numFmtId="0" fontId="12" fillId="0" borderId="16" xfId="0" applyFont="1" applyBorder="1" applyAlignment="1">
      <alignment vertical="center"/>
    </xf>
    <xf numFmtId="0" fontId="12" fillId="0" borderId="17" xfId="0" applyFont="1" applyBorder="1" applyAlignment="1">
      <alignment vertical="center"/>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wrapText="1"/>
    </xf>
    <xf numFmtId="0" fontId="15" fillId="0" borderId="23" xfId="0" applyFont="1" applyBorder="1" applyAlignment="1" applyProtection="1">
      <alignment horizontal="center" vertical="center" wrapText="1"/>
      <protection locked="0"/>
    </xf>
    <xf numFmtId="0" fontId="0" fillId="0" borderId="0" xfId="0" applyFill="1" applyBorder="1" applyAlignment="1">
      <alignment vertical="center"/>
    </xf>
    <xf numFmtId="0" fontId="17" fillId="0" borderId="0" xfId="0" applyFont="1" applyFill="1" applyBorder="1" applyAlignment="1">
      <alignment/>
    </xf>
    <xf numFmtId="0" fontId="0" fillId="0" borderId="0" xfId="0" applyFill="1" applyBorder="1" applyAlignment="1">
      <alignment vertical="center" wrapText="1"/>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9" fillId="0" borderId="0" xfId="0" applyFont="1" applyFill="1" applyAlignment="1">
      <alignment vertical="center"/>
    </xf>
    <xf numFmtId="0" fontId="9" fillId="0" borderId="23"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58" fontId="12" fillId="0" borderId="29" xfId="0" applyNumberFormat="1"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8" fillId="0" borderId="23" xfId="0" applyFont="1" applyFill="1" applyBorder="1" applyAlignment="1">
      <alignment horizontal="center" vertical="center"/>
    </xf>
    <xf numFmtId="0" fontId="9" fillId="0"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14" fillId="0" borderId="25"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14" fillId="0" borderId="36" xfId="0" applyFont="1" applyBorder="1" applyAlignment="1" applyProtection="1">
      <alignment horizontal="center" vertical="center"/>
      <protection locked="0"/>
    </xf>
    <xf numFmtId="0" fontId="9" fillId="0" borderId="25" xfId="0" applyFont="1" applyBorder="1" applyAlignment="1" applyProtection="1">
      <alignment horizontal="distributed" vertical="center"/>
      <protection/>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xf>
    <xf numFmtId="0" fontId="9" fillId="0" borderId="25" xfId="0" applyFont="1" applyBorder="1" applyAlignment="1" applyProtection="1">
      <alignment vertical="center"/>
      <protection/>
    </xf>
    <xf numFmtId="0" fontId="9" fillId="0" borderId="36" xfId="0" applyFont="1" applyBorder="1" applyAlignment="1" applyProtection="1">
      <alignment vertical="center"/>
      <protection/>
    </xf>
    <xf numFmtId="0" fontId="0" fillId="0" borderId="37" xfId="0" applyBorder="1" applyAlignment="1" applyProtection="1">
      <alignment horizontal="center" vertical="center"/>
      <protection locked="0"/>
    </xf>
    <xf numFmtId="0" fontId="15" fillId="0" borderId="25" xfId="0" applyFont="1" applyBorder="1" applyAlignment="1" applyProtection="1">
      <alignment vertical="center"/>
      <protection locked="0"/>
    </xf>
    <xf numFmtId="0" fontId="13" fillId="0" borderId="25"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Alignment="1" applyProtection="1">
      <alignment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distributed" vertical="center"/>
      <protection locked="0"/>
    </xf>
    <xf numFmtId="0" fontId="0" fillId="0" borderId="43" xfId="0" applyBorder="1" applyAlignment="1" applyProtection="1">
      <alignment horizontal="distributed" vertical="center"/>
      <protection/>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9" xfId="0" applyBorder="1" applyAlignment="1" applyProtection="1">
      <alignment horizontal="distributed" vertical="center"/>
      <protection locked="0"/>
    </xf>
    <xf numFmtId="0" fontId="0" fillId="0" borderId="37" xfId="0" applyBorder="1" applyAlignment="1" applyProtection="1">
      <alignment horizontal="distributed" vertical="center"/>
      <protection/>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Border="1" applyAlignment="1" applyProtection="1">
      <alignment horizontal="distributed" vertical="center"/>
      <protection locked="0"/>
    </xf>
    <xf numFmtId="0" fontId="0" fillId="0" borderId="56" xfId="0" applyBorder="1" applyAlignment="1" applyProtection="1">
      <alignment horizontal="distributed" vertical="center"/>
      <protection/>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2" xfId="0" applyBorder="1" applyAlignment="1" applyProtection="1">
      <alignment horizontal="distributed" vertical="center"/>
      <protection locked="0"/>
    </xf>
    <xf numFmtId="0" fontId="0" fillId="0" borderId="62" xfId="0" applyBorder="1" applyAlignment="1" applyProtection="1">
      <alignment horizontal="distributed" vertical="center"/>
      <protection/>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37" xfId="0" applyBorder="1" applyAlignment="1" applyProtection="1">
      <alignment horizontal="distributed"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0" fillId="0" borderId="0" xfId="0" applyFont="1" applyBorder="1" applyAlignment="1" applyProtection="1">
      <alignment horizontal="left" vertical="top" wrapText="1"/>
      <protection locked="0"/>
    </xf>
    <xf numFmtId="0" fontId="0" fillId="0" borderId="25" xfId="0" applyBorder="1" applyAlignment="1" applyProtection="1">
      <alignment horizontal="distributed" vertical="center"/>
      <protection locked="0"/>
    </xf>
    <xf numFmtId="0" fontId="0" fillId="0" borderId="36" xfId="0" applyBorder="1" applyAlignment="1" applyProtection="1">
      <alignment horizontal="distributed" vertical="center"/>
      <protection/>
    </xf>
    <xf numFmtId="0" fontId="0" fillId="0" borderId="7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25" xfId="0" applyBorder="1" applyAlignment="1" applyProtection="1">
      <alignment horizontal="distributed" vertical="center"/>
      <protection/>
    </xf>
    <xf numFmtId="0" fontId="0" fillId="0" borderId="25" xfId="0" applyBorder="1" applyAlignment="1" applyProtection="1">
      <alignment horizontal="center"/>
      <protection locked="0"/>
    </xf>
    <xf numFmtId="0" fontId="21" fillId="2" borderId="0" xfId="0" applyFont="1" applyFill="1" applyAlignment="1">
      <alignment vertical="center"/>
    </xf>
    <xf numFmtId="0" fontId="0" fillId="2" borderId="0" xfId="0" applyFill="1" applyAlignment="1">
      <alignment vertical="center"/>
    </xf>
    <xf numFmtId="0" fontId="0" fillId="3" borderId="0" xfId="0" applyFill="1" applyAlignment="1">
      <alignment vertical="center"/>
    </xf>
    <xf numFmtId="0" fontId="0" fillId="0" borderId="25" xfId="0" applyBorder="1" applyAlignment="1" applyProtection="1">
      <alignment horizontal="center" vertical="center" shrinkToFit="1"/>
      <protection locked="0"/>
    </xf>
    <xf numFmtId="0" fontId="14" fillId="0" borderId="33" xfId="0" applyFont="1" applyBorder="1" applyAlignment="1" applyProtection="1">
      <alignment horizontal="center" vertical="center" textRotation="255"/>
      <protection locked="0"/>
    </xf>
    <xf numFmtId="0" fontId="14" fillId="0" borderId="34" xfId="0" applyFont="1" applyBorder="1" applyAlignment="1" applyProtection="1">
      <alignment horizontal="center" vertical="center" textRotation="255"/>
      <protection locked="0"/>
    </xf>
    <xf numFmtId="0" fontId="14" fillId="0" borderId="35" xfId="0" applyFont="1" applyBorder="1" applyAlignment="1" applyProtection="1">
      <alignment horizontal="center" vertical="center" textRotation="255"/>
      <protection locked="0"/>
    </xf>
    <xf numFmtId="0" fontId="20" fillId="0" borderId="25" xfId="0" applyFont="1" applyBorder="1" applyAlignment="1" applyProtection="1">
      <alignment horizontal="left" vertical="top" wrapText="1"/>
      <protection locked="0"/>
    </xf>
    <xf numFmtId="0" fontId="20" fillId="0" borderId="25" xfId="0" applyFont="1" applyBorder="1" applyAlignment="1" applyProtection="1">
      <alignment vertical="center"/>
      <protection locked="0"/>
    </xf>
    <xf numFmtId="0" fontId="0" fillId="0" borderId="25" xfId="0" applyBorder="1" applyAlignment="1" applyProtection="1">
      <alignment horizontal="center" shrinkToFit="1"/>
      <protection locked="0"/>
    </xf>
    <xf numFmtId="0" fontId="0" fillId="0" borderId="0" xfId="0" applyAlignment="1" applyProtection="1">
      <alignment vertical="center" shrinkToFit="1"/>
      <protection locked="0"/>
    </xf>
    <xf numFmtId="0" fontId="0" fillId="0" borderId="25" xfId="0" applyFill="1" applyBorder="1" applyAlignment="1">
      <alignment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78" xfId="0" applyFill="1" applyBorder="1" applyAlignment="1">
      <alignment vertical="center"/>
    </xf>
    <xf numFmtId="0" fontId="0" fillId="0" borderId="79" xfId="0" applyFill="1" applyBorder="1" applyAlignment="1">
      <alignment vertical="center"/>
    </xf>
    <xf numFmtId="0" fontId="0" fillId="0" borderId="80" xfId="0" applyFill="1" applyBorder="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22" fillId="2" borderId="0" xfId="0" applyFont="1" applyFill="1" applyAlignment="1">
      <alignment vertical="center"/>
    </xf>
    <xf numFmtId="0" fontId="12" fillId="0" borderId="83" xfId="0" applyFont="1" applyFill="1" applyBorder="1" applyAlignment="1">
      <alignment horizontal="center" vertical="center"/>
    </xf>
    <xf numFmtId="0" fontId="12" fillId="0" borderId="84" xfId="0" applyFont="1" applyFill="1" applyBorder="1" applyAlignment="1">
      <alignment horizontal="center" vertical="center"/>
    </xf>
    <xf numFmtId="0" fontId="9" fillId="0" borderId="0" xfId="0" applyFont="1" applyAlignment="1">
      <alignment horizontal="center" vertical="center" wrapText="1"/>
    </xf>
    <xf numFmtId="0" fontId="11" fillId="0" borderId="0"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3"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wrapText="1"/>
    </xf>
    <xf numFmtId="0" fontId="12" fillId="0" borderId="2" xfId="0" applyFont="1" applyBorder="1" applyAlignment="1">
      <alignment vertical="center"/>
    </xf>
    <xf numFmtId="0" fontId="1" fillId="0" borderId="37" xfId="0" applyFont="1" applyBorder="1" applyAlignment="1">
      <alignment horizontal="left" vertical="top" wrapText="1"/>
    </xf>
    <xf numFmtId="0" fontId="1" fillId="0" borderId="41" xfId="0" applyFont="1" applyBorder="1" applyAlignment="1">
      <alignment horizontal="left" vertical="top"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9" fillId="0" borderId="85" xfId="0" applyFont="1" applyBorder="1" applyAlignment="1">
      <alignment vertical="center"/>
    </xf>
    <xf numFmtId="0" fontId="1" fillId="0" borderId="0" xfId="0" applyFont="1" applyAlignment="1">
      <alignment horizontal="left" vertical="top" wrapText="1"/>
    </xf>
    <xf numFmtId="0" fontId="1" fillId="0" borderId="62" xfId="0" applyFont="1" applyBorder="1" applyAlignment="1">
      <alignment horizontal="left" vertical="top" wrapText="1"/>
    </xf>
    <xf numFmtId="0" fontId="0" fillId="0" borderId="0" xfId="0" applyAlignment="1">
      <alignment horizontal="center" vertical="center" wrapText="1"/>
    </xf>
    <xf numFmtId="0" fontId="1" fillId="0" borderId="86" xfId="0" applyFont="1" applyBorder="1" applyAlignment="1">
      <alignment horizontal="left" vertical="top" wrapText="1"/>
    </xf>
    <xf numFmtId="0" fontId="0" fillId="0" borderId="0" xfId="0" applyBorder="1" applyAlignment="1">
      <alignment horizontal="center" wrapText="1"/>
    </xf>
    <xf numFmtId="0" fontId="0" fillId="0" borderId="17" xfId="0" applyBorder="1" applyAlignment="1">
      <alignment horizontal="center" wrapText="1"/>
    </xf>
    <xf numFmtId="0" fontId="2" fillId="0" borderId="62" xfId="0" applyFont="1" applyBorder="1" applyAlignment="1">
      <alignment horizontal="left" vertical="top" wrapText="1"/>
    </xf>
    <xf numFmtId="0" fontId="2" fillId="0" borderId="86" xfId="0" applyFont="1" applyBorder="1" applyAlignment="1">
      <alignment horizontal="left" vertical="top" wrapText="1"/>
    </xf>
    <xf numFmtId="0" fontId="0" fillId="0" borderId="17" xfId="0"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top" wrapText="1"/>
    </xf>
    <xf numFmtId="0" fontId="2" fillId="0" borderId="87" xfId="0" applyFont="1" applyBorder="1" applyAlignment="1">
      <alignment horizontal="left" vertical="top" wrapText="1"/>
    </xf>
    <xf numFmtId="0" fontId="2" fillId="0" borderId="88" xfId="0" applyFont="1" applyBorder="1" applyAlignment="1">
      <alignment horizontal="left" vertical="top" wrapText="1"/>
    </xf>
    <xf numFmtId="0" fontId="32" fillId="0" borderId="0" xfId="0" applyFont="1" applyAlignment="1">
      <alignment horizontal="left" vertical="top"/>
    </xf>
    <xf numFmtId="0" fontId="0" fillId="0" borderId="6" xfId="0" applyBorder="1" applyAlignment="1">
      <alignment vertical="top" wrapText="1"/>
    </xf>
    <xf numFmtId="0" fontId="0" fillId="0" borderId="89" xfId="0" applyBorder="1" applyAlignment="1">
      <alignment vertical="top" wrapText="1"/>
    </xf>
    <xf numFmtId="0" fontId="0" fillId="0" borderId="84" xfId="0" applyBorder="1" applyAlignment="1">
      <alignment vertical="top" wrapText="1"/>
    </xf>
    <xf numFmtId="0" fontId="0" fillId="0" borderId="7" xfId="0" applyBorder="1" applyAlignment="1">
      <alignment horizontal="center" vertical="center" wrapText="1"/>
    </xf>
    <xf numFmtId="0" fontId="0" fillId="0" borderId="90" xfId="0" applyBorder="1" applyAlignment="1">
      <alignment horizontal="left" vertical="top" wrapText="1"/>
    </xf>
    <xf numFmtId="0" fontId="0" fillId="0" borderId="91" xfId="0" applyBorder="1" applyAlignment="1">
      <alignment vertical="top" wrapText="1"/>
    </xf>
    <xf numFmtId="0" fontId="4" fillId="0" borderId="3" xfId="0" applyFont="1" applyBorder="1" applyAlignment="1">
      <alignment horizontal="left" vertical="top" wrapText="1"/>
    </xf>
    <xf numFmtId="0" fontId="4" fillId="0" borderId="91" xfId="0" applyFont="1" applyBorder="1" applyAlignment="1">
      <alignment vertical="top" wrapText="1"/>
    </xf>
    <xf numFmtId="0" fontId="0" fillId="0" borderId="92" xfId="0" applyBorder="1" applyAlignment="1">
      <alignment horizontal="center" vertical="center" wrapText="1"/>
    </xf>
    <xf numFmtId="0" fontId="0" fillId="0" borderId="91" xfId="0" applyBorder="1" applyAlignment="1">
      <alignment horizontal="center" vertical="center" wrapText="1"/>
    </xf>
    <xf numFmtId="0" fontId="0" fillId="0" borderId="93" xfId="0" applyBorder="1" applyAlignment="1">
      <alignment horizontal="center" vertical="center" wrapText="1"/>
    </xf>
    <xf numFmtId="0" fontId="0" fillId="0" borderId="9"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top"/>
    </xf>
    <xf numFmtId="0" fontId="13" fillId="0" borderId="21" xfId="0" applyFont="1" applyBorder="1" applyAlignment="1">
      <alignment horizontal="center" vertical="top"/>
    </xf>
    <xf numFmtId="0" fontId="0" fillId="0" borderId="21" xfId="0" applyBorder="1" applyAlignment="1">
      <alignment vertical="center"/>
    </xf>
    <xf numFmtId="0" fontId="37" fillId="0" borderId="0" xfId="0" applyFont="1" applyAlignment="1">
      <alignment vertical="center"/>
    </xf>
    <xf numFmtId="0" fontId="0" fillId="4" borderId="0" xfId="0" applyFill="1" applyAlignment="1">
      <alignment vertical="center"/>
    </xf>
    <xf numFmtId="0" fontId="22" fillId="4" borderId="0" xfId="0" applyFont="1" applyFill="1" applyAlignment="1">
      <alignment vertical="center"/>
    </xf>
    <xf numFmtId="0" fontId="13" fillId="4" borderId="0" xfId="0" applyFont="1" applyFill="1" applyAlignment="1">
      <alignment vertical="center"/>
    </xf>
    <xf numFmtId="0" fontId="3" fillId="0" borderId="37" xfId="0" applyFont="1" applyBorder="1" applyAlignment="1">
      <alignment horizontal="center" vertical="center" wrapText="1"/>
    </xf>
    <xf numFmtId="0" fontId="0" fillId="0" borderId="94" xfId="0" applyBorder="1" applyAlignment="1">
      <alignment horizontal="center" vertical="center" wrapText="1"/>
    </xf>
    <xf numFmtId="0" fontId="0" fillId="0" borderId="41" xfId="0" applyBorder="1" applyAlignment="1">
      <alignment horizontal="center" vertical="center" wrapText="1"/>
    </xf>
    <xf numFmtId="0" fontId="0" fillId="0" borderId="62" xfId="0" applyBorder="1" applyAlignment="1">
      <alignment horizontal="center" vertical="center" wrapText="1"/>
    </xf>
    <xf numFmtId="0" fontId="15" fillId="0" borderId="25" xfId="0" applyFont="1" applyBorder="1" applyAlignment="1" applyProtection="1">
      <alignment vertical="center" wrapText="1"/>
      <protection locked="0"/>
    </xf>
    <xf numFmtId="0" fontId="15" fillId="0" borderId="25" xfId="0" applyFont="1" applyBorder="1" applyAlignment="1" applyProtection="1">
      <alignment vertical="center"/>
      <protection locked="0"/>
    </xf>
    <xf numFmtId="0" fontId="15" fillId="0" borderId="39"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0" fillId="0" borderId="84"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center" vertical="center" shrinkToFit="1"/>
      <protection locked="0"/>
    </xf>
    <xf numFmtId="0" fontId="13" fillId="0" borderId="25" xfId="0" applyFont="1" applyBorder="1" applyAlignment="1" applyProtection="1">
      <alignment horizontal="center" vertical="center"/>
      <protection locked="0"/>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0" fillId="0" borderId="62"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0" fillId="0" borderId="97" xfId="0"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14" fillId="0" borderId="25" xfId="0" applyFont="1" applyBorder="1" applyAlignment="1" applyProtection="1">
      <alignment horizontal="center" vertical="center" wrapText="1"/>
      <protection locked="0"/>
    </xf>
    <xf numFmtId="0" fontId="9" fillId="0" borderId="25" xfId="0" applyFont="1" applyBorder="1" applyAlignment="1" applyProtection="1">
      <alignment vertical="center"/>
      <protection locked="0"/>
    </xf>
    <xf numFmtId="0" fontId="9" fillId="0" borderId="25" xfId="0" applyFont="1" applyBorder="1" applyAlignment="1" applyProtection="1">
      <alignment horizontal="center" vertical="center"/>
      <protection locked="0"/>
    </xf>
    <xf numFmtId="0" fontId="9" fillId="0" borderId="39" xfId="0" applyFont="1" applyFill="1" applyBorder="1" applyAlignment="1">
      <alignment horizontal="center" vertical="center"/>
    </xf>
    <xf numFmtId="0" fontId="19" fillId="0" borderId="25"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Alignment="1" applyProtection="1">
      <alignment vertical="center"/>
      <protection locked="0"/>
    </xf>
    <xf numFmtId="0" fontId="9" fillId="0" borderId="0" xfId="0" applyFont="1" applyBorder="1" applyAlignment="1" applyProtection="1">
      <alignment vertical="center"/>
      <protection locked="0"/>
    </xf>
    <xf numFmtId="0" fontId="9" fillId="0" borderId="39" xfId="0" applyFont="1" applyFill="1" applyBorder="1" applyAlignment="1">
      <alignment horizontal="center" vertical="center" wrapText="1"/>
    </xf>
    <xf numFmtId="0" fontId="9" fillId="0" borderId="23" xfId="0" applyFont="1" applyFill="1" applyBorder="1" applyAlignment="1">
      <alignment horizontal="center" vertical="center"/>
    </xf>
    <xf numFmtId="0" fontId="12" fillId="0" borderId="99" xfId="0" applyFont="1" applyFill="1" applyBorder="1" applyAlignment="1">
      <alignment horizontal="center" vertical="center"/>
    </xf>
    <xf numFmtId="0" fontId="12" fillId="0" borderId="100"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23" xfId="0" applyFont="1" applyFill="1" applyBorder="1" applyAlignment="1">
      <alignment horizontal="center" vertical="center"/>
    </xf>
    <xf numFmtId="0" fontId="0" fillId="0" borderId="0"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4" xfId="0" applyBorder="1" applyAlignment="1">
      <alignment horizontal="center" vertical="center" wrapText="1"/>
    </xf>
    <xf numFmtId="0" fontId="0" fillId="0" borderId="88" xfId="0" applyBorder="1" applyAlignment="1">
      <alignment horizontal="center" vertical="center" wrapText="1"/>
    </xf>
    <xf numFmtId="0" fontId="28" fillId="0" borderId="25" xfId="0" applyFont="1" applyBorder="1" applyAlignment="1">
      <alignment horizontal="center" vertical="center" wrapText="1"/>
    </xf>
    <xf numFmtId="0" fontId="21" fillId="0" borderId="25" xfId="0" applyFont="1" applyBorder="1" applyAlignment="1">
      <alignment horizontal="center" vertical="center" wrapText="1"/>
    </xf>
    <xf numFmtId="0" fontId="3" fillId="0" borderId="101" xfId="0" applyFont="1"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28" fillId="0" borderId="37"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88" xfId="0" applyFont="1" applyBorder="1" applyAlignment="1">
      <alignment horizontal="center" vertical="center" wrapText="1"/>
    </xf>
    <xf numFmtId="0" fontId="2" fillId="0" borderId="0" xfId="0" applyFont="1" applyAlignment="1">
      <alignment horizontal="justify" vertical="center"/>
    </xf>
    <xf numFmtId="0" fontId="27" fillId="0" borderId="9" xfId="0" applyFont="1" applyBorder="1" applyAlignment="1">
      <alignment horizontal="center" vertical="top" wrapText="1"/>
    </xf>
    <xf numFmtId="0" fontId="33" fillId="0" borderId="22" xfId="0" applyFont="1" applyBorder="1" applyAlignment="1">
      <alignment horizontal="center" vertical="top" wrapText="1"/>
    </xf>
    <xf numFmtId="0" fontId="33" fillId="0" borderId="12" xfId="0" applyFont="1" applyBorder="1" applyAlignment="1">
      <alignment horizontal="center" vertical="top" wrapText="1"/>
    </xf>
    <xf numFmtId="0" fontId="33" fillId="0" borderId="18" xfId="0" applyFont="1" applyBorder="1" applyAlignment="1">
      <alignment horizontal="center" vertical="top" wrapText="1"/>
    </xf>
    <xf numFmtId="0" fontId="33" fillId="0" borderId="6" xfId="0" applyFont="1" applyBorder="1" applyAlignment="1">
      <alignment horizontal="center" vertical="top" wrapText="1"/>
    </xf>
    <xf numFmtId="0" fontId="33" fillId="0" borderId="21" xfId="0" applyFont="1" applyBorder="1" applyAlignment="1">
      <alignment horizontal="center" vertical="top" wrapText="1"/>
    </xf>
    <xf numFmtId="0" fontId="35" fillId="0" borderId="9"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3" fillId="0" borderId="7"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5" xfId="0" applyFont="1" applyBorder="1" applyAlignment="1">
      <alignment horizontal="center" vertical="center" shrinkToFit="1"/>
    </xf>
    <xf numFmtId="181" fontId="28" fillId="0" borderId="9" xfId="0" applyNumberFormat="1" applyFont="1" applyBorder="1" applyAlignment="1">
      <alignment horizontal="center" vertical="center" wrapText="1"/>
    </xf>
    <xf numFmtId="181" fontId="28" fillId="0" borderId="22" xfId="0" applyNumberFormat="1" applyFont="1" applyBorder="1" applyAlignment="1">
      <alignment horizontal="center" vertical="center" wrapText="1"/>
    </xf>
    <xf numFmtId="181" fontId="28" fillId="0" borderId="7" xfId="0" applyNumberFormat="1" applyFont="1" applyBorder="1" applyAlignment="1">
      <alignment horizontal="center" vertical="center" wrapText="1"/>
    </xf>
    <xf numFmtId="181" fontId="28" fillId="0" borderId="0"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05"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2" fillId="0" borderId="9" xfId="0" applyFont="1" applyBorder="1" applyAlignment="1">
      <alignment horizontal="center" wrapText="1"/>
    </xf>
    <xf numFmtId="0" fontId="9" fillId="0" borderId="12" xfId="0" applyFont="1" applyBorder="1" applyAlignment="1">
      <alignment horizontal="center" wrapText="1"/>
    </xf>
    <xf numFmtId="0" fontId="12" fillId="0" borderId="7" xfId="0" applyFon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106" xfId="0" applyBorder="1" applyAlignment="1">
      <alignment horizontal="center" vertical="center" wrapText="1"/>
    </xf>
    <xf numFmtId="0" fontId="9" fillId="0" borderId="18" xfId="0" applyFont="1" applyBorder="1" applyAlignment="1">
      <alignment horizontal="center" vertical="top" wrapText="1"/>
    </xf>
    <xf numFmtId="0" fontId="9" fillId="0" borderId="21" xfId="0" applyFont="1" applyBorder="1" applyAlignment="1">
      <alignment horizontal="center" vertical="top" wrapText="1"/>
    </xf>
    <xf numFmtId="0" fontId="3" fillId="0" borderId="9" xfId="0" applyFont="1" applyBorder="1" applyAlignment="1">
      <alignment horizontal="center" vertical="center"/>
    </xf>
    <xf numFmtId="0" fontId="12" fillId="0" borderId="7" xfId="0" applyFont="1" applyBorder="1" applyAlignment="1">
      <alignment horizontal="center" vertical="center" wrapText="1"/>
    </xf>
    <xf numFmtId="0" fontId="34" fillId="0" borderId="107" xfId="0" applyFont="1" applyBorder="1" applyAlignment="1" applyProtection="1">
      <alignment horizontal="left" vertical="top" wrapText="1"/>
      <protection locked="0"/>
    </xf>
    <xf numFmtId="0" fontId="34" fillId="0" borderId="108" xfId="0" applyFont="1" applyBorder="1" applyAlignment="1" applyProtection="1">
      <alignment horizontal="left" vertical="top"/>
      <protection locked="0"/>
    </xf>
    <xf numFmtId="0" fontId="34" fillId="0" borderId="6" xfId="0" applyFont="1" applyBorder="1" applyAlignment="1" applyProtection="1">
      <alignment horizontal="left" vertical="top"/>
      <protection locked="0"/>
    </xf>
    <xf numFmtId="0" fontId="34" fillId="0" borderId="109" xfId="0" applyFont="1" applyBorder="1" applyAlignment="1" applyProtection="1">
      <alignment horizontal="left" vertical="top"/>
      <protection locked="0"/>
    </xf>
    <xf numFmtId="0" fontId="34" fillId="0" borderId="107" xfId="0" applyFont="1" applyBorder="1" applyAlignment="1" applyProtection="1">
      <alignment horizontal="left" vertical="top"/>
      <protection locked="0"/>
    </xf>
    <xf numFmtId="0" fontId="26" fillId="0" borderId="9" xfId="0" applyFont="1" applyBorder="1" applyAlignment="1" applyProtection="1">
      <alignment horizontal="center" vertical="center" wrapText="1"/>
      <protection locked="0"/>
    </xf>
    <xf numFmtId="0" fontId="26" fillId="0" borderId="12" xfId="0" applyFont="1" applyBorder="1" applyAlignment="1" applyProtection="1">
      <alignment vertical="center"/>
      <protection locked="0"/>
    </xf>
    <xf numFmtId="0" fontId="26" fillId="0" borderId="18" xfId="0" applyFont="1" applyBorder="1" applyAlignment="1" applyProtection="1">
      <alignment vertical="center"/>
      <protection locked="0"/>
    </xf>
    <xf numFmtId="0" fontId="26" fillId="0" borderId="21" xfId="0" applyFont="1" applyBorder="1" applyAlignment="1" applyProtection="1">
      <alignment vertical="center"/>
      <protection locked="0"/>
    </xf>
    <xf numFmtId="0" fontId="6" fillId="0" borderId="2" xfId="0" applyFont="1" applyBorder="1" applyAlignment="1">
      <alignment vertical="top"/>
    </xf>
    <xf numFmtId="0" fontId="6" fillId="0" borderId="110" xfId="0" applyFont="1" applyBorder="1" applyAlignment="1">
      <alignment vertical="top"/>
    </xf>
    <xf numFmtId="0" fontId="6" fillId="0" borderId="111" xfId="0" applyFont="1" applyBorder="1" applyAlignment="1">
      <alignment vertical="top"/>
    </xf>
    <xf numFmtId="0" fontId="0" fillId="0" borderId="3" xfId="0" applyBorder="1" applyAlignment="1">
      <alignment vertical="top"/>
    </xf>
    <xf numFmtId="0" fontId="0" fillId="0" borderId="91" xfId="0" applyBorder="1" applyAlignment="1">
      <alignment vertical="top"/>
    </xf>
    <xf numFmtId="0" fontId="0" fillId="0" borderId="112" xfId="0" applyBorder="1" applyAlignment="1">
      <alignment vertical="top"/>
    </xf>
    <xf numFmtId="0" fontId="2" fillId="0" borderId="9" xfId="0" applyFont="1" applyBorder="1" applyAlignment="1">
      <alignment horizontal="left" vertical="center" wrapText="1"/>
    </xf>
    <xf numFmtId="0" fontId="0" fillId="0" borderId="22"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6" xfId="0" applyBorder="1" applyAlignment="1">
      <alignment horizontal="left" vertical="center" wrapText="1"/>
    </xf>
    <xf numFmtId="0" fontId="0" fillId="0" borderId="21" xfId="0" applyBorder="1" applyAlignment="1">
      <alignment horizontal="left" vertical="center" wrapText="1"/>
    </xf>
    <xf numFmtId="0" fontId="42" fillId="0" borderId="9" xfId="0" applyFont="1" applyBorder="1" applyAlignment="1" applyProtection="1">
      <alignment horizontal="center" vertical="top" wrapText="1"/>
      <protection locked="0"/>
    </xf>
    <xf numFmtId="0" fontId="43" fillId="0" borderId="22" xfId="0" applyFont="1" applyBorder="1" applyAlignment="1" applyProtection="1">
      <alignment horizontal="center" vertical="top" wrapText="1"/>
      <protection locked="0"/>
    </xf>
    <xf numFmtId="0" fontId="43" fillId="0" borderId="12" xfId="0" applyFont="1" applyBorder="1" applyAlignment="1" applyProtection="1">
      <alignment horizontal="center" vertical="top" wrapText="1"/>
      <protection locked="0"/>
    </xf>
    <xf numFmtId="0" fontId="43" fillId="0" borderId="18" xfId="0" applyFont="1" applyBorder="1" applyAlignment="1" applyProtection="1">
      <alignment horizontal="center" vertical="top" wrapText="1"/>
      <protection locked="0"/>
    </xf>
    <xf numFmtId="0" fontId="43" fillId="0" borderId="6" xfId="0" applyFont="1" applyBorder="1" applyAlignment="1" applyProtection="1">
      <alignment horizontal="center" vertical="top" wrapText="1"/>
      <protection locked="0"/>
    </xf>
    <xf numFmtId="0" fontId="43" fillId="0" borderId="21" xfId="0" applyFont="1" applyBorder="1" applyAlignment="1" applyProtection="1">
      <alignment horizontal="center" vertical="top" wrapText="1"/>
      <protection locked="0"/>
    </xf>
    <xf numFmtId="0" fontId="21" fillId="0" borderId="94" xfId="0" applyFont="1" applyBorder="1" applyAlignment="1">
      <alignment vertical="center"/>
    </xf>
    <xf numFmtId="0" fontId="21" fillId="0" borderId="41" xfId="0" applyFont="1" applyBorder="1" applyAlignment="1">
      <alignment vertical="center"/>
    </xf>
    <xf numFmtId="0" fontId="21" fillId="0" borderId="87" xfId="0" applyFont="1" applyBorder="1" applyAlignment="1">
      <alignment vertical="center"/>
    </xf>
    <xf numFmtId="0" fontId="21" fillId="0" borderId="84" xfId="0" applyFont="1" applyBorder="1" applyAlignment="1">
      <alignment vertical="center"/>
    </xf>
    <xf numFmtId="0" fontId="21" fillId="0" borderId="88" xfId="0" applyFont="1" applyBorder="1" applyAlignment="1">
      <alignment vertical="center"/>
    </xf>
    <xf numFmtId="0" fontId="3" fillId="0" borderId="113" xfId="0" applyFont="1" applyBorder="1" applyAlignment="1">
      <alignment horizontal="center" vertical="center" wrapText="1"/>
    </xf>
    <xf numFmtId="0" fontId="0" fillId="0" borderId="113" xfId="0" applyBorder="1" applyAlignment="1">
      <alignment horizontal="center" vertical="center"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14" fillId="0" borderId="9" xfId="0" applyFont="1" applyBorder="1" applyAlignment="1">
      <alignment horizontal="center" vertical="center" wrapText="1"/>
    </xf>
    <xf numFmtId="0" fontId="9" fillId="0" borderId="7" xfId="0" applyFont="1" applyBorder="1" applyAlignment="1">
      <alignment horizontal="center" vertical="top" wrapText="1"/>
    </xf>
    <xf numFmtId="0" fontId="0" fillId="0" borderId="17" xfId="0" applyBorder="1" applyAlignment="1">
      <alignment horizontal="center" vertical="top" wrapText="1"/>
    </xf>
    <xf numFmtId="0" fontId="0" fillId="0" borderId="7" xfId="0" applyBorder="1" applyAlignment="1">
      <alignment horizontal="center" vertical="top" wrapText="1"/>
    </xf>
    <xf numFmtId="0" fontId="0" fillId="0" borderId="18" xfId="0" applyBorder="1" applyAlignment="1">
      <alignment horizontal="center" vertical="top" wrapText="1"/>
    </xf>
    <xf numFmtId="0" fontId="0" fillId="0" borderId="21" xfId="0" applyBorder="1" applyAlignment="1">
      <alignment horizontal="center" vertical="top" wrapText="1"/>
    </xf>
    <xf numFmtId="0" fontId="0" fillId="0" borderId="0" xfId="0" applyAlignment="1">
      <alignment horizontal="center" vertical="top" wrapText="1"/>
    </xf>
    <xf numFmtId="0" fontId="0" fillId="0" borderId="6" xfId="0" applyBorder="1" applyAlignment="1">
      <alignment horizontal="center" vertical="top" wrapText="1"/>
    </xf>
    <xf numFmtId="0" fontId="9" fillId="0" borderId="0" xfId="0" applyFont="1" applyAlignment="1">
      <alignment horizontal="center" vertical="top"/>
    </xf>
    <xf numFmtId="0" fontId="26" fillId="0" borderId="9" xfId="0" applyFont="1" applyBorder="1" applyAlignment="1" applyProtection="1">
      <alignment horizontal="center" vertical="center"/>
      <protection locked="0"/>
    </xf>
    <xf numFmtId="0" fontId="26" fillId="0" borderId="22" xfId="0" applyFont="1" applyBorder="1" applyAlignment="1" applyProtection="1">
      <alignment vertical="center"/>
      <protection locked="0"/>
    </xf>
    <xf numFmtId="0" fontId="26" fillId="0" borderId="114" xfId="0" applyFont="1" applyBorder="1" applyAlignment="1" applyProtection="1">
      <alignment vertical="center"/>
      <protection locked="0"/>
    </xf>
    <xf numFmtId="0" fontId="26" fillId="0" borderId="6" xfId="0" applyFont="1" applyBorder="1" applyAlignment="1" applyProtection="1">
      <alignment vertical="center"/>
      <protection locked="0"/>
    </xf>
    <xf numFmtId="0" fontId="26" fillId="0" borderId="115" xfId="0" applyFont="1" applyBorder="1" applyAlignment="1" applyProtection="1">
      <alignment vertical="center"/>
      <protection locked="0"/>
    </xf>
    <xf numFmtId="0" fontId="21" fillId="0" borderId="39" xfId="0" applyFont="1" applyBorder="1" applyAlignment="1">
      <alignment horizontal="center" vertical="center" wrapText="1"/>
    </xf>
    <xf numFmtId="0" fontId="3" fillId="0" borderId="8" xfId="0" applyFont="1" applyBorder="1" applyAlignment="1" quotePrefix="1">
      <alignment horizontal="center" vertical="center" wrapText="1"/>
    </xf>
    <xf numFmtId="0" fontId="3" fillId="0" borderId="116" xfId="0" applyFont="1" applyBorder="1" applyAlignment="1" quotePrefix="1">
      <alignment horizontal="center" vertical="center" wrapText="1"/>
    </xf>
    <xf numFmtId="0" fontId="3" fillId="0" borderId="117" xfId="0" applyFont="1" applyBorder="1" applyAlignment="1" quotePrefix="1">
      <alignment horizontal="center" vertical="center" wrapText="1"/>
    </xf>
    <xf numFmtId="0" fontId="0" fillId="0" borderId="117" xfId="0" applyBorder="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34" fillId="0" borderId="118" xfId="0" applyFont="1" applyBorder="1" applyAlignment="1" applyProtection="1">
      <alignment horizontal="left" vertical="top" wrapText="1"/>
      <protection locked="0"/>
    </xf>
    <xf numFmtId="0" fontId="34" fillId="0" borderId="119" xfId="0" applyFont="1" applyBorder="1" applyAlignment="1" applyProtection="1">
      <alignment horizontal="left" vertical="top"/>
      <protection locked="0"/>
    </xf>
    <xf numFmtId="0" fontId="34" fillId="0" borderId="15" xfId="0" applyFont="1" applyBorder="1" applyAlignment="1" applyProtection="1">
      <alignment horizontal="left" vertical="top"/>
      <protection locked="0"/>
    </xf>
    <xf numFmtId="0" fontId="34" fillId="0" borderId="120" xfId="0" applyFont="1" applyBorder="1" applyAlignment="1" applyProtection="1">
      <alignment horizontal="left" vertical="top"/>
      <protection locked="0"/>
    </xf>
    <xf numFmtId="0" fontId="34" fillId="0" borderId="121" xfId="0" applyFont="1" applyBorder="1" applyAlignment="1" applyProtection="1">
      <alignment horizontal="left" vertical="top"/>
      <protection locked="0"/>
    </xf>
    <xf numFmtId="0" fontId="34" fillId="0" borderId="122" xfId="0" applyFont="1" applyBorder="1" applyAlignment="1" applyProtection="1">
      <alignment horizontal="left" vertical="top"/>
      <protection locked="0"/>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42" fillId="0" borderId="7" xfId="0" applyFont="1" applyBorder="1" applyAlignment="1" applyProtection="1">
      <alignment horizontal="center" vertical="top" wrapText="1"/>
      <protection locked="0"/>
    </xf>
    <xf numFmtId="0" fontId="43" fillId="0" borderId="0" xfId="0" applyFont="1" applyBorder="1" applyAlignment="1" applyProtection="1">
      <alignment horizontal="center" vertical="top" wrapText="1"/>
      <protection locked="0"/>
    </xf>
    <xf numFmtId="0" fontId="43" fillId="0" borderId="17" xfId="0" applyFont="1" applyBorder="1" applyAlignment="1" applyProtection="1">
      <alignment horizontal="center" vertical="top" wrapText="1"/>
      <protection locked="0"/>
    </xf>
    <xf numFmtId="0" fontId="9" fillId="0" borderId="7" xfId="0" applyFont="1" applyBorder="1" applyAlignment="1" applyProtection="1">
      <alignment vertical="center"/>
      <protection locked="0"/>
    </xf>
    <xf numFmtId="0" fontId="9" fillId="0" borderId="0" xfId="0" applyFont="1" applyAlignment="1" applyProtection="1">
      <alignment vertical="center"/>
      <protection locked="0"/>
    </xf>
    <xf numFmtId="0" fontId="12" fillId="0" borderId="16" xfId="0" applyFont="1" applyBorder="1" applyAlignment="1">
      <alignment horizontal="center" vertical="top" textRotation="180"/>
    </xf>
    <xf numFmtId="0" fontId="12" fillId="0" borderId="17" xfId="0" applyFont="1" applyBorder="1" applyAlignment="1">
      <alignment horizontal="center" vertical="top" textRotation="180"/>
    </xf>
    <xf numFmtId="0" fontId="43" fillId="0" borderId="7" xfId="0" applyFont="1" applyBorder="1" applyAlignment="1" applyProtection="1">
      <alignment horizontal="center" vertical="top" wrapText="1"/>
      <protection locked="0"/>
    </xf>
    <xf numFmtId="0" fontId="2" fillId="0" borderId="18" xfId="0" applyFont="1" applyBorder="1" applyAlignment="1">
      <alignment horizontal="left" vertical="center" wrapText="1"/>
    </xf>
    <xf numFmtId="0" fontId="9" fillId="0" borderId="22"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21" xfId="0" applyFont="1" applyBorder="1" applyAlignment="1">
      <alignment horizontal="left" vertical="center" shrinkToFit="1"/>
    </xf>
    <xf numFmtId="0" fontId="3" fillId="0" borderId="7" xfId="0" applyFont="1" applyBorder="1" applyAlignment="1">
      <alignment horizontal="center"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6" xfId="0" applyFont="1" applyBorder="1" applyAlignment="1">
      <alignment horizontal="center" vertical="center" wrapText="1"/>
    </xf>
    <xf numFmtId="0" fontId="37" fillId="0" borderId="123" xfId="0" applyFont="1" applyBorder="1" applyAlignment="1">
      <alignment horizontal="center" vertical="center"/>
    </xf>
    <xf numFmtId="0" fontId="37" fillId="0" borderId="124" xfId="0" applyFont="1" applyBorder="1" applyAlignment="1">
      <alignment horizontal="center" vertical="center"/>
    </xf>
    <xf numFmtId="0" fontId="37" fillId="0" borderId="125"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pplyProtection="1">
      <alignment horizontal="center" vertical="top" wrapText="1"/>
      <protection locked="0"/>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7" fillId="0" borderId="18" xfId="0" applyFont="1" applyBorder="1" applyAlignment="1">
      <alignment horizontal="center" vertical="top" wrapText="1"/>
    </xf>
    <xf numFmtId="0" fontId="27" fillId="0" borderId="6" xfId="0" applyFont="1" applyBorder="1" applyAlignment="1">
      <alignment horizontal="center" vertical="top" wrapText="1"/>
    </xf>
    <xf numFmtId="0" fontId="27" fillId="0" borderId="21" xfId="0" applyFont="1" applyBorder="1" applyAlignment="1">
      <alignment horizontal="center" vertical="top" wrapText="1"/>
    </xf>
    <xf numFmtId="0" fontId="2" fillId="0" borderId="9" xfId="0" applyFont="1" applyBorder="1" applyAlignment="1">
      <alignment horizontal="center" vertical="center" shrinkToFit="1"/>
    </xf>
    <xf numFmtId="0" fontId="0" fillId="0" borderId="22"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0" fillId="0" borderId="6" xfId="0" applyBorder="1" applyAlignment="1">
      <alignment horizontal="center" vertical="center" shrinkToFit="1"/>
    </xf>
    <xf numFmtId="0" fontId="2" fillId="0" borderId="126" xfId="0" applyFont="1" applyBorder="1" applyAlignment="1">
      <alignment horizontal="center" vertical="top" wrapText="1"/>
    </xf>
    <xf numFmtId="0" fontId="2" fillId="0" borderId="116" xfId="0" applyFont="1" applyBorder="1" applyAlignment="1">
      <alignment horizontal="center" vertical="top" wrapText="1"/>
    </xf>
    <xf numFmtId="0" fontId="3" fillId="0" borderId="9" xfId="0" applyFont="1" applyBorder="1" applyAlignment="1">
      <alignment horizontal="center" vertical="top" wrapText="1"/>
    </xf>
    <xf numFmtId="0" fontId="3" fillId="0" borderId="22" xfId="0" applyFont="1" applyBorder="1" applyAlignment="1">
      <alignment horizontal="center" vertical="top" wrapText="1"/>
    </xf>
    <xf numFmtId="0" fontId="3" fillId="0" borderId="12" xfId="0" applyFont="1" applyBorder="1" applyAlignment="1">
      <alignment horizontal="center" vertical="top" wrapText="1"/>
    </xf>
    <xf numFmtId="0" fontId="3" fillId="0" borderId="6" xfId="0" applyFont="1" applyBorder="1" applyAlignment="1">
      <alignment horizontal="center" vertical="top" wrapText="1"/>
    </xf>
    <xf numFmtId="0" fontId="0" fillId="0" borderId="8" xfId="0" applyBorder="1" applyAlignment="1">
      <alignment horizontal="center" vertical="center" wrapText="1"/>
    </xf>
    <xf numFmtId="0" fontId="5" fillId="0" borderId="127" xfId="0" applyFont="1" applyBorder="1" applyAlignment="1">
      <alignment horizontal="center" vertical="center" shrinkToFit="1"/>
    </xf>
    <xf numFmtId="0" fontId="0" fillId="0" borderId="128" xfId="0" applyBorder="1" applyAlignment="1">
      <alignment horizontal="center" vertical="center" shrinkToFit="1"/>
    </xf>
    <xf numFmtId="0" fontId="3" fillId="0" borderId="107" xfId="0" applyFont="1" applyBorder="1" applyAlignment="1">
      <alignment horizontal="left" vertical="top" wrapText="1"/>
    </xf>
    <xf numFmtId="0" fontId="9" fillId="0" borderId="129" xfId="0" applyFont="1" applyBorder="1" applyAlignment="1">
      <alignment horizontal="left" vertical="top" wrapText="1"/>
    </xf>
    <xf numFmtId="0" fontId="38" fillId="0" borderId="9" xfId="0" applyFont="1" applyBorder="1" applyAlignment="1">
      <alignment horizontal="center" vertical="top" wrapText="1"/>
    </xf>
    <xf numFmtId="0" fontId="39" fillId="0" borderId="22" xfId="0" applyFont="1" applyBorder="1" applyAlignment="1">
      <alignment horizontal="center" vertical="top" wrapText="1"/>
    </xf>
    <xf numFmtId="0" fontId="39" fillId="0" borderId="114" xfId="0" applyFont="1" applyBorder="1" applyAlignment="1">
      <alignment horizontal="center" vertical="top" wrapText="1"/>
    </xf>
    <xf numFmtId="0" fontId="38" fillId="0" borderId="107" xfId="0" applyFont="1" applyBorder="1" applyAlignment="1">
      <alignment horizontal="center" vertical="top" wrapText="1"/>
    </xf>
    <xf numFmtId="0" fontId="39" fillId="0" borderId="108" xfId="0" applyFont="1" applyBorder="1" applyAlignment="1">
      <alignment horizontal="center" vertical="top" wrapText="1"/>
    </xf>
    <xf numFmtId="0" fontId="39" fillId="0" borderId="129" xfId="0" applyFont="1" applyBorder="1" applyAlignment="1">
      <alignment horizontal="center" vertical="top" wrapText="1"/>
    </xf>
    <xf numFmtId="0" fontId="3" fillId="0" borderId="107" xfId="0" applyFont="1" applyBorder="1" applyAlignment="1">
      <alignment horizontal="center" vertical="top" shrinkToFit="1"/>
    </xf>
    <xf numFmtId="0" fontId="0" fillId="0" borderId="108" xfId="0" applyBorder="1" applyAlignment="1">
      <alignment horizontal="center" vertical="top" shrinkToFit="1"/>
    </xf>
    <xf numFmtId="0" fontId="0" fillId="0" borderId="109" xfId="0" applyBorder="1" applyAlignment="1">
      <alignment horizontal="center" vertical="top" shrinkToFit="1"/>
    </xf>
    <xf numFmtId="0" fontId="32" fillId="0" borderId="0" xfId="0" applyFont="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6" xfId="0" applyFont="1" applyBorder="1" applyAlignment="1">
      <alignment horizontal="center" vertical="center"/>
    </xf>
    <xf numFmtId="0" fontId="9" fillId="0" borderId="115" xfId="0" applyFont="1" applyBorder="1" applyAlignment="1">
      <alignment horizontal="center" vertical="center"/>
    </xf>
    <xf numFmtId="0" fontId="11" fillId="0" borderId="94" xfId="0" applyFont="1" applyBorder="1" applyAlignment="1">
      <alignment horizontal="center" vertical="center" wrapText="1"/>
    </xf>
    <xf numFmtId="0" fontId="0" fillId="0" borderId="0" xfId="0" applyAlignment="1">
      <alignment horizontal="center" vertical="center" wrapText="1"/>
    </xf>
    <xf numFmtId="0" fontId="0" fillId="0" borderId="89" xfId="0" applyBorder="1" applyAlignment="1">
      <alignment horizontal="center" vertical="center" wrapText="1"/>
    </xf>
    <xf numFmtId="0" fontId="0" fillId="0" borderId="105" xfId="0" applyBorder="1" applyAlignment="1">
      <alignment horizontal="center" vertical="center" wrapText="1"/>
    </xf>
    <xf numFmtId="0" fontId="40" fillId="0" borderId="9"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0"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1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06" xfId="0" applyFont="1" applyBorder="1" applyAlignment="1">
      <alignment horizontal="center" vertical="center" wrapText="1"/>
    </xf>
    <xf numFmtId="0" fontId="0" fillId="0" borderId="130" xfId="0" applyBorder="1" applyAlignment="1">
      <alignment horizontal="center" vertical="center"/>
    </xf>
    <xf numFmtId="0" fontId="0" fillId="0" borderId="114" xfId="0" applyBorder="1" applyAlignment="1">
      <alignment horizontal="center" vertical="center"/>
    </xf>
    <xf numFmtId="0" fontId="0" fillId="0" borderId="90" xfId="0" applyBorder="1" applyAlignment="1">
      <alignment horizontal="center" vertical="center"/>
    </xf>
    <xf numFmtId="0" fontId="0" fillId="0" borderId="0" xfId="0" applyBorder="1" applyAlignment="1">
      <alignment horizontal="center" vertical="center"/>
    </xf>
    <xf numFmtId="0" fontId="0" fillId="0" borderId="106" xfId="0" applyBorder="1" applyAlignment="1">
      <alignment horizontal="center" vertical="center"/>
    </xf>
    <xf numFmtId="0" fontId="0" fillId="0" borderId="3" xfId="0" applyBorder="1" applyAlignment="1">
      <alignment horizontal="center" vertical="center"/>
    </xf>
    <xf numFmtId="0" fontId="0" fillId="0" borderId="91" xfId="0" applyBorder="1" applyAlignment="1">
      <alignment horizontal="center" vertical="center"/>
    </xf>
    <xf numFmtId="0" fontId="0" fillId="0" borderId="112" xfId="0" applyBorder="1" applyAlignment="1">
      <alignment horizontal="center" vertical="center"/>
    </xf>
    <xf numFmtId="0" fontId="11" fillId="0" borderId="0"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18"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9" fillId="0" borderId="106" xfId="0" applyFont="1" applyBorder="1" applyAlignment="1">
      <alignment horizontal="center" vertical="center" wrapText="1"/>
    </xf>
    <xf numFmtId="0" fontId="9" fillId="0" borderId="115" xfId="0" applyFont="1" applyBorder="1" applyAlignment="1">
      <alignment horizontal="center" vertical="center" wrapText="1"/>
    </xf>
    <xf numFmtId="0" fontId="35" fillId="0" borderId="9" xfId="0" applyFont="1"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7" xfId="0" applyBorder="1" applyAlignment="1" applyProtection="1">
      <alignment horizontal="left" wrapText="1"/>
      <protection locked="0"/>
    </xf>
    <xf numFmtId="0" fontId="2" fillId="0" borderId="12" xfId="0" applyFont="1" applyBorder="1" applyAlignment="1">
      <alignment horizontal="center" vertical="center" wrapText="1"/>
    </xf>
    <xf numFmtId="0" fontId="0" fillId="0" borderId="131" xfId="0" applyBorder="1" applyAlignment="1">
      <alignment horizontal="center" vertical="center" wrapText="1"/>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9" fillId="0" borderId="18"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9" fillId="0" borderId="21"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4" fillId="0" borderId="22" xfId="0" applyFont="1" applyBorder="1" applyAlignment="1" applyProtection="1">
      <alignment vertical="center"/>
      <protection locked="0"/>
    </xf>
    <xf numFmtId="0" fontId="34" fillId="0" borderId="12" xfId="0" applyFont="1" applyBorder="1" applyAlignment="1" applyProtection="1">
      <alignment vertical="center"/>
      <protection locked="0"/>
    </xf>
    <xf numFmtId="0" fontId="34" fillId="0" borderId="18" xfId="0" applyFont="1" applyBorder="1" applyAlignment="1" applyProtection="1">
      <alignment vertical="center"/>
      <protection locked="0"/>
    </xf>
    <xf numFmtId="0" fontId="34" fillId="0" borderId="6" xfId="0" applyFont="1" applyBorder="1" applyAlignment="1" applyProtection="1">
      <alignment vertical="center"/>
      <protection locked="0"/>
    </xf>
    <xf numFmtId="0" fontId="34" fillId="0" borderId="21" xfId="0" applyFont="1" applyBorder="1" applyAlignment="1" applyProtection="1">
      <alignment vertical="center"/>
      <protection locked="0"/>
    </xf>
    <xf numFmtId="0" fontId="2" fillId="0" borderId="0" xfId="0" applyFont="1" applyBorder="1" applyAlignment="1">
      <alignment horizontal="left"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16" fillId="0" borderId="107" xfId="0" applyFont="1" applyBorder="1" applyAlignment="1">
      <alignment horizontal="center" vertical="center" wrapText="1"/>
    </xf>
    <xf numFmtId="0" fontId="36" fillId="0" borderId="108" xfId="0" applyFont="1" applyBorder="1" applyAlignment="1">
      <alignment horizontal="center" vertical="center"/>
    </xf>
    <xf numFmtId="0" fontId="36" fillId="0" borderId="109" xfId="0" applyFont="1" applyBorder="1" applyAlignment="1">
      <alignment horizontal="center" vertical="center"/>
    </xf>
    <xf numFmtId="0" fontId="9" fillId="0" borderId="84" xfId="0" applyFont="1" applyBorder="1" applyAlignment="1">
      <alignment vertical="top" wrapText="1"/>
    </xf>
    <xf numFmtId="0" fontId="0" fillId="0" borderId="84" xfId="0" applyBorder="1" applyAlignment="1">
      <alignment vertical="top" wrapText="1"/>
    </xf>
    <xf numFmtId="0" fontId="0" fillId="0" borderId="105" xfId="0" applyBorder="1" applyAlignment="1">
      <alignment vertical="top" wrapText="1"/>
    </xf>
    <xf numFmtId="0" fontId="35" fillId="0" borderId="9" xfId="0" applyFont="1" applyBorder="1" applyAlignment="1" applyProtection="1">
      <alignment horizontal="left" vertical="top" wrapText="1"/>
      <protection locked="0"/>
    </xf>
    <xf numFmtId="0" fontId="0" fillId="0" borderId="22" xfId="0" applyBorder="1" applyAlignment="1" applyProtection="1">
      <alignment vertical="center"/>
      <protection locked="0"/>
    </xf>
    <xf numFmtId="0" fontId="0" fillId="0" borderId="12" xfId="0"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6" xfId="0" applyBorder="1" applyAlignment="1" applyProtection="1">
      <alignment vertical="center"/>
      <protection locked="0"/>
    </xf>
    <xf numFmtId="0" fontId="0" fillId="0" borderId="21" xfId="0" applyBorder="1" applyAlignment="1" applyProtection="1">
      <alignment vertical="center"/>
      <protection locked="0"/>
    </xf>
    <xf numFmtId="0" fontId="3" fillId="0" borderId="25" xfId="0" applyFont="1" applyBorder="1" applyAlignment="1">
      <alignment horizontal="center" vertical="center" wrapText="1"/>
    </xf>
    <xf numFmtId="0" fontId="0" fillId="0" borderId="25" xfId="0" applyBorder="1" applyAlignment="1">
      <alignment horizontal="center" vertical="center" wrapText="1"/>
    </xf>
    <xf numFmtId="0" fontId="16" fillId="0" borderId="9" xfId="0" applyFont="1" applyBorder="1" applyAlignment="1">
      <alignment horizontal="center" vertical="center" wrapText="1"/>
    </xf>
    <xf numFmtId="0" fontId="0" fillId="0" borderId="22"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6" xfId="0" applyBorder="1" applyAlignment="1">
      <alignment vertical="center"/>
    </xf>
    <xf numFmtId="0" fontId="0" fillId="0" borderId="21" xfId="0" applyBorder="1" applyAlignment="1">
      <alignment vertical="center"/>
    </xf>
    <xf numFmtId="0" fontId="21" fillId="0" borderId="25" xfId="0" applyFont="1" applyBorder="1" applyAlignment="1">
      <alignment vertical="center"/>
    </xf>
    <xf numFmtId="0" fontId="41" fillId="0" borderId="9" xfId="0" applyFont="1" applyBorder="1" applyAlignment="1" applyProtection="1">
      <alignment horizontal="left" vertical="top" wrapText="1"/>
      <protection locked="0"/>
    </xf>
    <xf numFmtId="0" fontId="34" fillId="0" borderId="7"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17" xfId="0" applyFont="1" applyBorder="1" applyAlignment="1" applyProtection="1">
      <alignment vertical="center"/>
      <protection locked="0"/>
    </xf>
    <xf numFmtId="0" fontId="4" fillId="0" borderId="2" xfId="0" applyFont="1" applyBorder="1" applyAlignment="1">
      <alignment horizontal="center" vertical="top" wrapText="1"/>
    </xf>
    <xf numFmtId="0" fontId="4" fillId="0" borderId="110" xfId="0" applyFont="1" applyBorder="1" applyAlignment="1">
      <alignment horizontal="center" vertical="top" wrapText="1"/>
    </xf>
    <xf numFmtId="0" fontId="4" fillId="0" borderId="111" xfId="0" applyFont="1" applyBorder="1" applyAlignment="1">
      <alignment horizontal="center" vertical="top" wrapText="1"/>
    </xf>
    <xf numFmtId="0" fontId="4" fillId="0" borderId="91" xfId="0" applyFont="1" applyBorder="1" applyAlignment="1">
      <alignment horizontal="center" vertical="top" wrapText="1"/>
    </xf>
    <xf numFmtId="0" fontId="4" fillId="0" borderId="112" xfId="0" applyFont="1" applyBorder="1" applyAlignment="1">
      <alignment horizontal="center" vertical="top" wrapText="1"/>
    </xf>
    <xf numFmtId="0" fontId="3" fillId="0" borderId="22" xfId="0" applyFont="1" applyBorder="1" applyAlignment="1" quotePrefix="1">
      <alignment horizontal="center" vertical="center" wrapText="1"/>
    </xf>
    <xf numFmtId="0" fontId="34" fillId="0" borderId="12"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1" xfId="0" applyFont="1" applyBorder="1" applyAlignment="1">
      <alignment horizontal="center" vertical="center" wrapText="1"/>
    </xf>
    <xf numFmtId="0" fontId="14" fillId="0" borderId="9" xfId="0" applyFont="1" applyBorder="1" applyAlignment="1">
      <alignment horizontal="center" vertical="center"/>
    </xf>
    <xf numFmtId="0" fontId="14" fillId="0" borderId="22"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6" xfId="0" applyFont="1" applyBorder="1" applyAlignment="1">
      <alignment horizontal="center" vertical="center"/>
    </xf>
    <xf numFmtId="0" fontId="14" fillId="0" borderId="21" xfId="0" applyFont="1" applyBorder="1" applyAlignment="1">
      <alignment horizontal="center" vertical="center"/>
    </xf>
    <xf numFmtId="0" fontId="0" fillId="0" borderId="110" xfId="0" applyBorder="1" applyAlignment="1">
      <alignment horizontal="center" vertical="top" wrapText="1"/>
    </xf>
    <xf numFmtId="0" fontId="0" fillId="0" borderId="111" xfId="0" applyBorder="1" applyAlignment="1">
      <alignment horizontal="center" vertical="top" wrapText="1"/>
    </xf>
    <xf numFmtId="0" fontId="0" fillId="0" borderId="91" xfId="0" applyBorder="1" applyAlignment="1">
      <alignment horizontal="center" vertical="top" wrapText="1"/>
    </xf>
    <xf numFmtId="0" fontId="0" fillId="0" borderId="112" xfId="0" applyBorder="1" applyAlignment="1">
      <alignment horizontal="center" vertical="top" wrapText="1"/>
    </xf>
    <xf numFmtId="0" fontId="34" fillId="0" borderId="9" xfId="0" applyFont="1" applyBorder="1" applyAlignment="1">
      <alignment horizontal="left" vertical="center"/>
    </xf>
    <xf numFmtId="0" fontId="34" fillId="0" borderId="22" xfId="0" applyFont="1" applyBorder="1" applyAlignment="1">
      <alignment horizontal="left" vertical="center"/>
    </xf>
    <xf numFmtId="0" fontId="34" fillId="0" borderId="12" xfId="0" applyFont="1" applyBorder="1" applyAlignment="1">
      <alignment horizontal="left" vertical="center"/>
    </xf>
    <xf numFmtId="0" fontId="34" fillId="0" borderId="18" xfId="0" applyFont="1" applyBorder="1" applyAlignment="1">
      <alignment horizontal="left" vertical="center"/>
    </xf>
    <xf numFmtId="0" fontId="34" fillId="0" borderId="6" xfId="0" applyFont="1" applyBorder="1" applyAlignment="1">
      <alignment horizontal="left" vertical="center"/>
    </xf>
    <xf numFmtId="0" fontId="34" fillId="0" borderId="21" xfId="0" applyFont="1" applyBorder="1" applyAlignment="1">
      <alignment horizontal="left" vertical="center"/>
    </xf>
    <xf numFmtId="0" fontId="29" fillId="0" borderId="94" xfId="0" applyFont="1" applyBorder="1" applyAlignment="1">
      <alignment horizontal="center" vertical="top" wrapText="1"/>
    </xf>
    <xf numFmtId="0" fontId="21" fillId="0" borderId="94" xfId="0" applyFont="1" applyBorder="1" applyAlignment="1">
      <alignment horizontal="center" vertical="top" wrapText="1"/>
    </xf>
    <xf numFmtId="0" fontId="21" fillId="0" borderId="41" xfId="0" applyFont="1" applyBorder="1" applyAlignment="1">
      <alignment horizontal="center" vertical="top" wrapText="1"/>
    </xf>
    <xf numFmtId="0" fontId="21" fillId="0" borderId="91" xfId="0" applyFont="1" applyBorder="1" applyAlignment="1">
      <alignment horizontal="center" vertical="top" wrapText="1"/>
    </xf>
    <xf numFmtId="0" fontId="21" fillId="0" borderId="132" xfId="0" applyFont="1" applyBorder="1" applyAlignment="1">
      <alignment horizontal="center" vertical="top" wrapText="1"/>
    </xf>
    <xf numFmtId="0" fontId="0" fillId="0" borderId="5" xfId="0" applyBorder="1" applyAlignment="1">
      <alignment horizontal="center" vertical="center" wrapText="1"/>
    </xf>
    <xf numFmtId="0" fontId="14" fillId="0" borderId="133" xfId="0" applyFont="1" applyBorder="1" applyAlignment="1">
      <alignment horizontal="left" vertical="top" wrapText="1"/>
    </xf>
    <xf numFmtId="0" fontId="15" fillId="0" borderId="133" xfId="0" applyFont="1" applyBorder="1" applyAlignment="1">
      <alignment horizontal="left" vertical="top" wrapText="1"/>
    </xf>
    <xf numFmtId="0" fontId="15" fillId="0" borderId="134" xfId="0" applyFont="1" applyBorder="1" applyAlignment="1">
      <alignment horizontal="left" vertical="top" wrapText="1"/>
    </xf>
    <xf numFmtId="0" fontId="15" fillId="0" borderId="135" xfId="0" applyFont="1" applyBorder="1" applyAlignment="1">
      <alignment horizontal="left" vertical="top" wrapText="1"/>
    </xf>
    <xf numFmtId="0" fontId="15" fillId="0" borderId="136" xfId="0" applyFont="1" applyBorder="1" applyAlignment="1">
      <alignment horizontal="left" vertical="top" wrapText="1"/>
    </xf>
    <xf numFmtId="0" fontId="15" fillId="0" borderId="2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1" xfId="0" applyFont="1" applyBorder="1" applyAlignment="1">
      <alignment horizontal="center"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89" xfId="0" applyFont="1" applyBorder="1" applyAlignment="1">
      <alignment horizontal="left" vertical="center" wrapText="1"/>
    </xf>
    <xf numFmtId="0" fontId="2" fillId="0" borderId="84" xfId="0" applyFont="1" applyBorder="1" applyAlignment="1">
      <alignment horizontal="left" vertical="center" wrapText="1"/>
    </xf>
    <xf numFmtId="0" fontId="2" fillId="0" borderId="105" xfId="0" applyFont="1" applyBorder="1" applyAlignment="1">
      <alignment horizontal="left" vertical="center" wrapText="1"/>
    </xf>
    <xf numFmtId="0" fontId="3" fillId="0" borderId="0" xfId="0" applyFont="1" applyBorder="1" applyAlignment="1" quotePrefix="1">
      <alignment horizontal="center" vertical="center" wrapText="1"/>
    </xf>
    <xf numFmtId="0" fontId="34" fillId="0" borderId="17" xfId="0" applyFont="1" applyBorder="1" applyAlignment="1">
      <alignment horizontal="center" vertical="center" wrapText="1"/>
    </xf>
    <xf numFmtId="0" fontId="34" fillId="0" borderId="7" xfId="0" applyFont="1" applyBorder="1" applyAlignment="1">
      <alignment horizontal="left" vertical="center"/>
    </xf>
    <xf numFmtId="0" fontId="34" fillId="0" borderId="0" xfId="0" applyFont="1" applyBorder="1" applyAlignment="1">
      <alignment horizontal="left" vertical="center"/>
    </xf>
    <xf numFmtId="0" fontId="34" fillId="0" borderId="17" xfId="0" applyFont="1" applyBorder="1" applyAlignment="1">
      <alignment horizontal="left" vertical="center"/>
    </xf>
    <xf numFmtId="0" fontId="43" fillId="0" borderId="137" xfId="0" applyFont="1" applyBorder="1" applyAlignment="1" applyProtection="1">
      <alignment horizontal="center" vertical="top" wrapText="1"/>
      <protection locked="0"/>
    </xf>
    <xf numFmtId="0" fontId="43" fillId="0" borderId="138" xfId="0" applyFont="1" applyBorder="1" applyAlignment="1" applyProtection="1">
      <alignment horizontal="center" vertical="top" wrapText="1"/>
      <protection locked="0"/>
    </xf>
    <xf numFmtId="0" fontId="43" fillId="0" borderId="139" xfId="0" applyFont="1" applyBorder="1" applyAlignment="1" applyProtection="1">
      <alignment horizontal="center" vertical="top" wrapText="1"/>
      <protection locked="0"/>
    </xf>
    <xf numFmtId="0" fontId="2" fillId="0" borderId="113" xfId="0" applyFont="1" applyBorder="1" applyAlignment="1">
      <alignment horizontal="center" vertical="center" wrapText="1"/>
    </xf>
    <xf numFmtId="0" fontId="34" fillId="0" borderId="22" xfId="0" applyFont="1" applyBorder="1" applyAlignment="1" applyProtection="1">
      <alignment horizontal="left" vertical="top"/>
      <protection locked="0"/>
    </xf>
    <xf numFmtId="0" fontId="34" fillId="0" borderId="12" xfId="0" applyFont="1" applyBorder="1" applyAlignment="1" applyProtection="1">
      <alignment horizontal="left" vertical="top"/>
      <protection locked="0"/>
    </xf>
    <xf numFmtId="0" fontId="34" fillId="0" borderId="7" xfId="0" applyFont="1" applyBorder="1" applyAlignment="1" applyProtection="1">
      <alignment horizontal="left" vertical="top"/>
      <protection locked="0"/>
    </xf>
    <xf numFmtId="0" fontId="34" fillId="0" borderId="0" xfId="0" applyFont="1" applyBorder="1" applyAlignment="1" applyProtection="1">
      <alignment horizontal="left" vertical="top"/>
      <protection locked="0"/>
    </xf>
    <xf numFmtId="0" fontId="34" fillId="0" borderId="17" xfId="0" applyFont="1" applyBorder="1" applyAlignment="1" applyProtection="1">
      <alignment horizontal="left" vertical="top"/>
      <protection locked="0"/>
    </xf>
    <xf numFmtId="0" fontId="34" fillId="0" borderId="18" xfId="0" applyFont="1" applyBorder="1" applyAlignment="1" applyProtection="1">
      <alignment horizontal="left" vertical="top"/>
      <protection locked="0"/>
    </xf>
    <xf numFmtId="0" fontId="34" fillId="0" borderId="21" xfId="0" applyFont="1" applyBorder="1" applyAlignment="1" applyProtection="1">
      <alignment horizontal="left" vertical="top"/>
      <protection locked="0"/>
    </xf>
    <xf numFmtId="0" fontId="2" fillId="0" borderId="37" xfId="0" applyFont="1" applyBorder="1" applyAlignment="1">
      <alignment horizontal="left" vertical="center" wrapText="1"/>
    </xf>
    <xf numFmtId="0" fontId="2" fillId="0" borderId="94" xfId="0" applyFont="1" applyBorder="1" applyAlignment="1">
      <alignment horizontal="left" vertical="center" wrapText="1"/>
    </xf>
    <xf numFmtId="0" fontId="2" fillId="0" borderId="41" xfId="0" applyFont="1" applyBorder="1" applyAlignment="1">
      <alignment horizontal="left" vertical="center" wrapText="1"/>
    </xf>
    <xf numFmtId="0" fontId="2" fillId="0" borderId="87" xfId="0" applyFont="1" applyBorder="1" applyAlignment="1">
      <alignment horizontal="left" vertical="center" wrapText="1"/>
    </xf>
    <xf numFmtId="0" fontId="2" fillId="0" borderId="88" xfId="0" applyFont="1" applyBorder="1" applyAlignment="1">
      <alignment horizontal="left" vertical="center" wrapText="1"/>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34" fillId="0" borderId="120" xfId="0" applyFont="1" applyBorder="1" applyAlignment="1" applyProtection="1">
      <alignment horizontal="left" vertical="top" wrapText="1"/>
      <protection locked="0"/>
    </xf>
    <xf numFmtId="0" fontId="34" fillId="0" borderId="140" xfId="0" applyFont="1" applyBorder="1" applyAlignment="1" applyProtection="1">
      <alignment horizontal="left" vertical="top"/>
      <protection locked="0"/>
    </xf>
    <xf numFmtId="0" fontId="34" fillId="0" borderId="141" xfId="0" applyFont="1" applyBorder="1" applyAlignment="1" applyProtection="1">
      <alignment horizontal="left" vertical="top"/>
      <protection locked="0"/>
    </xf>
    <xf numFmtId="0" fontId="34" fillId="0" borderId="142" xfId="0" applyFont="1" applyBorder="1" applyAlignment="1" applyProtection="1">
      <alignment horizontal="left" vertical="top"/>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99CC"/>
        </patternFill>
      </fill>
      <border/>
    </dxf>
    <dxf>
      <fill>
        <patternFill>
          <bgColor rgb="FFFFFF00"/>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7.emf"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4.jpeg" /><Relationship Id="rId6" Type="http://schemas.openxmlformats.org/officeDocument/2006/relationships/image" Target="../media/image8.jpeg" /><Relationship Id="rId7" Type="http://schemas.openxmlformats.org/officeDocument/2006/relationships/image" Target="../media/image12.jpeg" /><Relationship Id="rId8" Type="http://schemas.openxmlformats.org/officeDocument/2006/relationships/image" Target="../media/image1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92</xdr:row>
      <xdr:rowOff>66675</xdr:rowOff>
    </xdr:from>
    <xdr:to>
      <xdr:col>7</xdr:col>
      <xdr:colOff>409575</xdr:colOff>
      <xdr:row>115</xdr:row>
      <xdr:rowOff>104775</xdr:rowOff>
    </xdr:to>
    <xdr:pic>
      <xdr:nvPicPr>
        <xdr:cNvPr id="1" name="Picture 32"/>
        <xdr:cNvPicPr preferRelativeResize="1">
          <a:picLocks noChangeAspect="1"/>
        </xdr:cNvPicPr>
      </xdr:nvPicPr>
      <xdr:blipFill>
        <a:blip r:embed="rId1"/>
        <a:stretch>
          <a:fillRect/>
        </a:stretch>
      </xdr:blipFill>
      <xdr:spPr>
        <a:xfrm>
          <a:off x="47625" y="15973425"/>
          <a:ext cx="5162550" cy="3981450"/>
        </a:xfrm>
        <a:prstGeom prst="rect">
          <a:avLst/>
        </a:prstGeom>
        <a:noFill/>
        <a:ln w="1" cmpd="sng">
          <a:noFill/>
        </a:ln>
      </xdr:spPr>
    </xdr:pic>
    <xdr:clientData/>
  </xdr:twoCellAnchor>
  <xdr:twoCellAnchor editAs="oneCell">
    <xdr:from>
      <xdr:col>0</xdr:col>
      <xdr:colOff>28575</xdr:colOff>
      <xdr:row>8</xdr:row>
      <xdr:rowOff>142875</xdr:rowOff>
    </xdr:from>
    <xdr:to>
      <xdr:col>6</xdr:col>
      <xdr:colOff>466725</xdr:colOff>
      <xdr:row>29</xdr:row>
      <xdr:rowOff>57150</xdr:rowOff>
    </xdr:to>
    <xdr:pic>
      <xdr:nvPicPr>
        <xdr:cNvPr id="2" name="Picture 24"/>
        <xdr:cNvPicPr preferRelativeResize="1">
          <a:picLocks noChangeAspect="1"/>
        </xdr:cNvPicPr>
      </xdr:nvPicPr>
      <xdr:blipFill>
        <a:blip r:embed="rId1"/>
        <a:stretch>
          <a:fillRect/>
        </a:stretch>
      </xdr:blipFill>
      <xdr:spPr>
        <a:xfrm>
          <a:off x="28575" y="1647825"/>
          <a:ext cx="4552950" cy="3514725"/>
        </a:xfrm>
        <a:prstGeom prst="rect">
          <a:avLst/>
        </a:prstGeom>
        <a:noFill/>
        <a:ln w="1" cmpd="sng">
          <a:noFill/>
        </a:ln>
      </xdr:spPr>
    </xdr:pic>
    <xdr:clientData/>
  </xdr:twoCellAnchor>
  <xdr:twoCellAnchor editAs="oneCell">
    <xdr:from>
      <xdr:col>2</xdr:col>
      <xdr:colOff>457200</xdr:colOff>
      <xdr:row>7</xdr:row>
      <xdr:rowOff>28575</xdr:rowOff>
    </xdr:from>
    <xdr:to>
      <xdr:col>2</xdr:col>
      <xdr:colOff>628650</xdr:colOff>
      <xdr:row>8</xdr:row>
      <xdr:rowOff>95250</xdr:rowOff>
    </xdr:to>
    <xdr:pic>
      <xdr:nvPicPr>
        <xdr:cNvPr id="3" name="SpinButton1"/>
        <xdr:cNvPicPr preferRelativeResize="1">
          <a:picLocks noChangeAspect="1"/>
        </xdr:cNvPicPr>
      </xdr:nvPicPr>
      <xdr:blipFill>
        <a:blip r:embed="rId2"/>
        <a:stretch>
          <a:fillRect/>
        </a:stretch>
      </xdr:blipFill>
      <xdr:spPr>
        <a:xfrm>
          <a:off x="1828800" y="1362075"/>
          <a:ext cx="171450" cy="238125"/>
        </a:xfrm>
        <a:prstGeom prst="rect">
          <a:avLst/>
        </a:prstGeom>
        <a:noFill/>
        <a:ln w="9525" cmpd="sng">
          <a:noFill/>
        </a:ln>
      </xdr:spPr>
    </xdr:pic>
    <xdr:clientData/>
  </xdr:twoCellAnchor>
  <xdr:twoCellAnchor>
    <xdr:from>
      <xdr:col>1</xdr:col>
      <xdr:colOff>133350</xdr:colOff>
      <xdr:row>8</xdr:row>
      <xdr:rowOff>123825</xdr:rowOff>
    </xdr:from>
    <xdr:to>
      <xdr:col>1</xdr:col>
      <xdr:colOff>485775</xdr:colOff>
      <xdr:row>10</xdr:row>
      <xdr:rowOff>123825</xdr:rowOff>
    </xdr:to>
    <xdr:sp>
      <xdr:nvSpPr>
        <xdr:cNvPr id="4" name="Oval 3"/>
        <xdr:cNvSpPr>
          <a:spLocks/>
        </xdr:cNvSpPr>
      </xdr:nvSpPr>
      <xdr:spPr>
        <a:xfrm>
          <a:off x="819150" y="1628775"/>
          <a:ext cx="352425" cy="3429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8</xdr:row>
      <xdr:rowOff>9525</xdr:rowOff>
    </xdr:from>
    <xdr:to>
      <xdr:col>2</xdr:col>
      <xdr:colOff>47625</xdr:colOff>
      <xdr:row>9</xdr:row>
      <xdr:rowOff>28575</xdr:rowOff>
    </xdr:to>
    <xdr:sp>
      <xdr:nvSpPr>
        <xdr:cNvPr id="5" name="Line 4"/>
        <xdr:cNvSpPr>
          <a:spLocks/>
        </xdr:cNvSpPr>
      </xdr:nvSpPr>
      <xdr:spPr>
        <a:xfrm flipH="1">
          <a:off x="1228725" y="1514475"/>
          <a:ext cx="19050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104775</xdr:rowOff>
    </xdr:from>
    <xdr:to>
      <xdr:col>5</xdr:col>
      <xdr:colOff>552450</xdr:colOff>
      <xdr:row>10</xdr:row>
      <xdr:rowOff>104775</xdr:rowOff>
    </xdr:to>
    <xdr:sp>
      <xdr:nvSpPr>
        <xdr:cNvPr id="6" name="Oval 5"/>
        <xdr:cNvSpPr>
          <a:spLocks/>
        </xdr:cNvSpPr>
      </xdr:nvSpPr>
      <xdr:spPr>
        <a:xfrm>
          <a:off x="3429000" y="1609725"/>
          <a:ext cx="552450" cy="342900"/>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10</xdr:row>
      <xdr:rowOff>104775</xdr:rowOff>
    </xdr:from>
    <xdr:to>
      <xdr:col>5</xdr:col>
      <xdr:colOff>200025</xdr:colOff>
      <xdr:row>35</xdr:row>
      <xdr:rowOff>47625</xdr:rowOff>
    </xdr:to>
    <xdr:sp>
      <xdr:nvSpPr>
        <xdr:cNvPr id="7" name="Line 6"/>
        <xdr:cNvSpPr>
          <a:spLocks/>
        </xdr:cNvSpPr>
      </xdr:nvSpPr>
      <xdr:spPr>
        <a:xfrm flipV="1">
          <a:off x="3133725" y="1952625"/>
          <a:ext cx="495300" cy="42291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619125</xdr:colOff>
      <xdr:row>35</xdr:row>
      <xdr:rowOff>19050</xdr:rowOff>
    </xdr:from>
    <xdr:to>
      <xdr:col>5</xdr:col>
      <xdr:colOff>447675</xdr:colOff>
      <xdr:row>36</xdr:row>
      <xdr:rowOff>66675</xdr:rowOff>
    </xdr:to>
    <xdr:pic>
      <xdr:nvPicPr>
        <xdr:cNvPr id="8" name="Picture 7"/>
        <xdr:cNvPicPr preferRelativeResize="1">
          <a:picLocks noChangeAspect="1"/>
        </xdr:cNvPicPr>
      </xdr:nvPicPr>
      <xdr:blipFill>
        <a:blip r:embed="rId3"/>
        <a:stretch>
          <a:fillRect/>
        </a:stretch>
      </xdr:blipFill>
      <xdr:spPr>
        <a:xfrm>
          <a:off x="3362325" y="6153150"/>
          <a:ext cx="514350" cy="219075"/>
        </a:xfrm>
        <a:prstGeom prst="rect">
          <a:avLst/>
        </a:prstGeom>
        <a:noFill/>
        <a:ln w="1" cmpd="sng">
          <a:noFill/>
        </a:ln>
      </xdr:spPr>
    </xdr:pic>
    <xdr:clientData/>
  </xdr:twoCellAnchor>
  <xdr:twoCellAnchor editAs="oneCell">
    <xdr:from>
      <xdr:col>0</xdr:col>
      <xdr:colOff>419100</xdr:colOff>
      <xdr:row>36</xdr:row>
      <xdr:rowOff>19050</xdr:rowOff>
    </xdr:from>
    <xdr:to>
      <xdr:col>2</xdr:col>
      <xdr:colOff>114300</xdr:colOff>
      <xdr:row>38</xdr:row>
      <xdr:rowOff>142875</xdr:rowOff>
    </xdr:to>
    <xdr:pic>
      <xdr:nvPicPr>
        <xdr:cNvPr id="9" name="Picture 8"/>
        <xdr:cNvPicPr preferRelativeResize="1">
          <a:picLocks noChangeAspect="1"/>
        </xdr:cNvPicPr>
      </xdr:nvPicPr>
      <xdr:blipFill>
        <a:blip r:embed="rId4"/>
        <a:stretch>
          <a:fillRect/>
        </a:stretch>
      </xdr:blipFill>
      <xdr:spPr>
        <a:xfrm>
          <a:off x="419100" y="6324600"/>
          <a:ext cx="1066800" cy="466725"/>
        </a:xfrm>
        <a:prstGeom prst="rect">
          <a:avLst/>
        </a:prstGeom>
        <a:noFill/>
        <a:ln w="1" cmpd="sng">
          <a:noFill/>
        </a:ln>
      </xdr:spPr>
    </xdr:pic>
    <xdr:clientData/>
  </xdr:twoCellAnchor>
  <xdr:twoCellAnchor>
    <xdr:from>
      <xdr:col>0</xdr:col>
      <xdr:colOff>476250</xdr:colOff>
      <xdr:row>86</xdr:row>
      <xdr:rowOff>161925</xdr:rowOff>
    </xdr:from>
    <xdr:to>
      <xdr:col>1</xdr:col>
      <xdr:colOff>152400</xdr:colOff>
      <xdr:row>114</xdr:row>
      <xdr:rowOff>38100</xdr:rowOff>
    </xdr:to>
    <xdr:sp>
      <xdr:nvSpPr>
        <xdr:cNvPr id="10" name="Line 12"/>
        <xdr:cNvSpPr>
          <a:spLocks/>
        </xdr:cNvSpPr>
      </xdr:nvSpPr>
      <xdr:spPr>
        <a:xfrm>
          <a:off x="476250" y="15039975"/>
          <a:ext cx="361950" cy="467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86</xdr:row>
      <xdr:rowOff>152400</xdr:rowOff>
    </xdr:from>
    <xdr:to>
      <xdr:col>2</xdr:col>
      <xdr:colOff>400050</xdr:colOff>
      <xdr:row>114</xdr:row>
      <xdr:rowOff>47625</xdr:rowOff>
    </xdr:to>
    <xdr:sp>
      <xdr:nvSpPr>
        <xdr:cNvPr id="11" name="Line 13"/>
        <xdr:cNvSpPr>
          <a:spLocks/>
        </xdr:cNvSpPr>
      </xdr:nvSpPr>
      <xdr:spPr>
        <a:xfrm>
          <a:off x="542925" y="15030450"/>
          <a:ext cx="1228725" cy="469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87</xdr:row>
      <xdr:rowOff>0</xdr:rowOff>
    </xdr:from>
    <xdr:to>
      <xdr:col>3</xdr:col>
      <xdr:colOff>219075</xdr:colOff>
      <xdr:row>114</xdr:row>
      <xdr:rowOff>57150</xdr:rowOff>
    </xdr:to>
    <xdr:sp>
      <xdr:nvSpPr>
        <xdr:cNvPr id="12" name="Line 14"/>
        <xdr:cNvSpPr>
          <a:spLocks/>
        </xdr:cNvSpPr>
      </xdr:nvSpPr>
      <xdr:spPr>
        <a:xfrm>
          <a:off x="695325" y="15049500"/>
          <a:ext cx="1581150" cy="468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87</xdr:row>
      <xdr:rowOff>28575</xdr:rowOff>
    </xdr:from>
    <xdr:to>
      <xdr:col>3</xdr:col>
      <xdr:colOff>676275</xdr:colOff>
      <xdr:row>114</xdr:row>
      <xdr:rowOff>47625</xdr:rowOff>
    </xdr:to>
    <xdr:sp>
      <xdr:nvSpPr>
        <xdr:cNvPr id="13" name="Line 15"/>
        <xdr:cNvSpPr>
          <a:spLocks/>
        </xdr:cNvSpPr>
      </xdr:nvSpPr>
      <xdr:spPr>
        <a:xfrm>
          <a:off x="609600" y="15078075"/>
          <a:ext cx="2124075" cy="464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98</xdr:row>
      <xdr:rowOff>9525</xdr:rowOff>
    </xdr:from>
    <xdr:to>
      <xdr:col>7</xdr:col>
      <xdr:colOff>409575</xdr:colOff>
      <xdr:row>99</xdr:row>
      <xdr:rowOff>161925</xdr:rowOff>
    </xdr:to>
    <xdr:sp>
      <xdr:nvSpPr>
        <xdr:cNvPr id="14" name="Oval 17"/>
        <xdr:cNvSpPr>
          <a:spLocks/>
        </xdr:cNvSpPr>
      </xdr:nvSpPr>
      <xdr:spPr>
        <a:xfrm>
          <a:off x="3514725" y="16944975"/>
          <a:ext cx="1695450" cy="323850"/>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108</xdr:row>
      <xdr:rowOff>161925</xdr:rowOff>
    </xdr:from>
    <xdr:to>
      <xdr:col>7</xdr:col>
      <xdr:colOff>390525</xdr:colOff>
      <xdr:row>116</xdr:row>
      <xdr:rowOff>38100</xdr:rowOff>
    </xdr:to>
    <xdr:sp>
      <xdr:nvSpPr>
        <xdr:cNvPr id="15" name="Oval 18"/>
        <xdr:cNvSpPr>
          <a:spLocks/>
        </xdr:cNvSpPr>
      </xdr:nvSpPr>
      <xdr:spPr>
        <a:xfrm>
          <a:off x="3495675" y="18811875"/>
          <a:ext cx="1695450" cy="1247775"/>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99</xdr:row>
      <xdr:rowOff>123825</xdr:rowOff>
    </xdr:from>
    <xdr:to>
      <xdr:col>5</xdr:col>
      <xdr:colOff>266700</xdr:colOff>
      <xdr:row>116</xdr:row>
      <xdr:rowOff>19050</xdr:rowOff>
    </xdr:to>
    <xdr:sp>
      <xdr:nvSpPr>
        <xdr:cNvPr id="16" name="Line 19"/>
        <xdr:cNvSpPr>
          <a:spLocks/>
        </xdr:cNvSpPr>
      </xdr:nvSpPr>
      <xdr:spPr>
        <a:xfrm flipV="1">
          <a:off x="2724150" y="17230725"/>
          <a:ext cx="971550" cy="2809875"/>
        </a:xfrm>
        <a:prstGeom prst="line">
          <a:avLst/>
        </a:prstGeom>
        <a:noFill/>
        <a:ln w="38100"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112</xdr:row>
      <xdr:rowOff>95250</xdr:rowOff>
    </xdr:from>
    <xdr:to>
      <xdr:col>4</xdr:col>
      <xdr:colOff>676275</xdr:colOff>
      <xdr:row>116</xdr:row>
      <xdr:rowOff>0</xdr:rowOff>
    </xdr:to>
    <xdr:sp>
      <xdr:nvSpPr>
        <xdr:cNvPr id="17" name="Line 20"/>
        <xdr:cNvSpPr>
          <a:spLocks/>
        </xdr:cNvSpPr>
      </xdr:nvSpPr>
      <xdr:spPr>
        <a:xfrm flipV="1">
          <a:off x="2895600" y="19431000"/>
          <a:ext cx="523875" cy="590550"/>
        </a:xfrm>
        <a:prstGeom prst="line">
          <a:avLst/>
        </a:prstGeom>
        <a:noFill/>
        <a:ln w="28575"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8</xdr:row>
      <xdr:rowOff>133350</xdr:rowOff>
    </xdr:from>
    <xdr:to>
      <xdr:col>6</xdr:col>
      <xdr:colOff>352425</xdr:colOff>
      <xdr:row>10</xdr:row>
      <xdr:rowOff>85725</xdr:rowOff>
    </xdr:to>
    <xdr:sp>
      <xdr:nvSpPr>
        <xdr:cNvPr id="18" name="Oval 21"/>
        <xdr:cNvSpPr>
          <a:spLocks/>
        </xdr:cNvSpPr>
      </xdr:nvSpPr>
      <xdr:spPr>
        <a:xfrm>
          <a:off x="3971925" y="1638300"/>
          <a:ext cx="495300" cy="295275"/>
        </a:xfrm>
        <a:prstGeom prst="ellipse">
          <a:avLst/>
        </a:prstGeom>
        <a:noFill/>
        <a:ln w="28575" cmpd="sng">
          <a:solidFill>
            <a:srgbClr val="6666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9</xdr:row>
      <xdr:rowOff>114300</xdr:rowOff>
    </xdr:from>
    <xdr:to>
      <xdr:col>7</xdr:col>
      <xdr:colOff>647700</xdr:colOff>
      <xdr:row>10</xdr:row>
      <xdr:rowOff>95250</xdr:rowOff>
    </xdr:to>
    <xdr:sp>
      <xdr:nvSpPr>
        <xdr:cNvPr id="19" name="Line 22"/>
        <xdr:cNvSpPr>
          <a:spLocks/>
        </xdr:cNvSpPr>
      </xdr:nvSpPr>
      <xdr:spPr>
        <a:xfrm flipH="1" flipV="1">
          <a:off x="4533900" y="1790700"/>
          <a:ext cx="9144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104775</xdr:rowOff>
    </xdr:from>
    <xdr:to>
      <xdr:col>2</xdr:col>
      <xdr:colOff>247650</xdr:colOff>
      <xdr:row>33</xdr:row>
      <xdr:rowOff>38100</xdr:rowOff>
    </xdr:to>
    <xdr:sp>
      <xdr:nvSpPr>
        <xdr:cNvPr id="20" name="Line 25"/>
        <xdr:cNvSpPr>
          <a:spLocks/>
        </xdr:cNvSpPr>
      </xdr:nvSpPr>
      <xdr:spPr>
        <a:xfrm flipH="1" flipV="1">
          <a:off x="762000" y="4010025"/>
          <a:ext cx="857250" cy="18192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22</xdr:row>
      <xdr:rowOff>123825</xdr:rowOff>
    </xdr:from>
    <xdr:to>
      <xdr:col>4</xdr:col>
      <xdr:colOff>28575</xdr:colOff>
      <xdr:row>33</xdr:row>
      <xdr:rowOff>57150</xdr:rowOff>
    </xdr:to>
    <xdr:sp>
      <xdr:nvSpPr>
        <xdr:cNvPr id="21" name="Line 26"/>
        <xdr:cNvSpPr>
          <a:spLocks/>
        </xdr:cNvSpPr>
      </xdr:nvSpPr>
      <xdr:spPr>
        <a:xfrm flipH="1" flipV="1">
          <a:off x="2505075" y="4029075"/>
          <a:ext cx="266700" cy="18192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27</xdr:row>
      <xdr:rowOff>85725</xdr:rowOff>
    </xdr:from>
    <xdr:to>
      <xdr:col>1</xdr:col>
      <xdr:colOff>219075</xdr:colOff>
      <xdr:row>34</xdr:row>
      <xdr:rowOff>47625</xdr:rowOff>
    </xdr:to>
    <xdr:sp>
      <xdr:nvSpPr>
        <xdr:cNvPr id="22" name="Line 27"/>
        <xdr:cNvSpPr>
          <a:spLocks/>
        </xdr:cNvSpPr>
      </xdr:nvSpPr>
      <xdr:spPr>
        <a:xfrm flipH="1" flipV="1">
          <a:off x="723900" y="4848225"/>
          <a:ext cx="180975" cy="116205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26</xdr:row>
      <xdr:rowOff>76200</xdr:rowOff>
    </xdr:from>
    <xdr:to>
      <xdr:col>2</xdr:col>
      <xdr:colOff>514350</xdr:colOff>
      <xdr:row>34</xdr:row>
      <xdr:rowOff>47625</xdr:rowOff>
    </xdr:to>
    <xdr:sp>
      <xdr:nvSpPr>
        <xdr:cNvPr id="23" name="Line 28"/>
        <xdr:cNvSpPr>
          <a:spLocks/>
        </xdr:cNvSpPr>
      </xdr:nvSpPr>
      <xdr:spPr>
        <a:xfrm flipV="1">
          <a:off x="1095375" y="4667250"/>
          <a:ext cx="790575" cy="1343025"/>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13</xdr:row>
      <xdr:rowOff>104775</xdr:rowOff>
    </xdr:from>
    <xdr:to>
      <xdr:col>4</xdr:col>
      <xdr:colOff>590550</xdr:colOff>
      <xdr:row>34</xdr:row>
      <xdr:rowOff>47625</xdr:rowOff>
    </xdr:to>
    <xdr:sp>
      <xdr:nvSpPr>
        <xdr:cNvPr id="24" name="Line 29"/>
        <xdr:cNvSpPr>
          <a:spLocks/>
        </xdr:cNvSpPr>
      </xdr:nvSpPr>
      <xdr:spPr>
        <a:xfrm flipV="1">
          <a:off x="1295400" y="2466975"/>
          <a:ext cx="2038350" cy="3543300"/>
        </a:xfrm>
        <a:prstGeom prst="line">
          <a:avLst/>
        </a:prstGeom>
        <a:noFill/>
        <a:ln w="9525" cmpd="sng">
          <a:solidFill>
            <a:srgbClr val="9933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17</xdr:row>
      <xdr:rowOff>0</xdr:rowOff>
    </xdr:from>
    <xdr:to>
      <xdr:col>5</xdr:col>
      <xdr:colOff>0</xdr:colOff>
      <xdr:row>34</xdr:row>
      <xdr:rowOff>76200</xdr:rowOff>
    </xdr:to>
    <xdr:sp>
      <xdr:nvSpPr>
        <xdr:cNvPr id="25" name="Line 30"/>
        <xdr:cNvSpPr>
          <a:spLocks/>
        </xdr:cNvSpPr>
      </xdr:nvSpPr>
      <xdr:spPr>
        <a:xfrm flipV="1">
          <a:off x="1438275" y="3048000"/>
          <a:ext cx="1990725" cy="299085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85725</xdr:rowOff>
    </xdr:from>
    <xdr:to>
      <xdr:col>4</xdr:col>
      <xdr:colOff>571500</xdr:colOff>
      <xdr:row>34</xdr:row>
      <xdr:rowOff>76200</xdr:rowOff>
    </xdr:to>
    <xdr:sp>
      <xdr:nvSpPr>
        <xdr:cNvPr id="26" name="Line 31"/>
        <xdr:cNvSpPr>
          <a:spLocks/>
        </xdr:cNvSpPr>
      </xdr:nvSpPr>
      <xdr:spPr>
        <a:xfrm flipV="1">
          <a:off x="1476375" y="3990975"/>
          <a:ext cx="1838325" cy="2047875"/>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0</xdr:colOff>
      <xdr:row>46</xdr:row>
      <xdr:rowOff>0</xdr:rowOff>
    </xdr:from>
    <xdr:to>
      <xdr:col>4</xdr:col>
      <xdr:colOff>200025</xdr:colOff>
      <xdr:row>48</xdr:row>
      <xdr:rowOff>57150</xdr:rowOff>
    </xdr:to>
    <xdr:pic>
      <xdr:nvPicPr>
        <xdr:cNvPr id="27" name="Picture 33"/>
        <xdr:cNvPicPr preferRelativeResize="1">
          <a:picLocks noChangeAspect="1"/>
        </xdr:cNvPicPr>
      </xdr:nvPicPr>
      <xdr:blipFill>
        <a:blip r:embed="rId5"/>
        <a:stretch>
          <a:fillRect/>
        </a:stretch>
      </xdr:blipFill>
      <xdr:spPr>
        <a:xfrm>
          <a:off x="1371600" y="8020050"/>
          <a:ext cx="1571625" cy="400050"/>
        </a:xfrm>
        <a:prstGeom prst="rect">
          <a:avLst/>
        </a:prstGeom>
        <a:noFill/>
        <a:ln w="9525" cmpd="sng">
          <a:noFill/>
        </a:ln>
      </xdr:spPr>
    </xdr:pic>
    <xdr:clientData/>
  </xdr:twoCellAnchor>
  <xdr:twoCellAnchor>
    <xdr:from>
      <xdr:col>3</xdr:col>
      <xdr:colOff>314325</xdr:colOff>
      <xdr:row>45</xdr:row>
      <xdr:rowOff>152400</xdr:rowOff>
    </xdr:from>
    <xdr:to>
      <xdr:col>4</xdr:col>
      <xdr:colOff>219075</xdr:colOff>
      <xdr:row>48</xdr:row>
      <xdr:rowOff>57150</xdr:rowOff>
    </xdr:to>
    <xdr:sp>
      <xdr:nvSpPr>
        <xdr:cNvPr id="28" name="Oval 34"/>
        <xdr:cNvSpPr>
          <a:spLocks/>
        </xdr:cNvSpPr>
      </xdr:nvSpPr>
      <xdr:spPr>
        <a:xfrm>
          <a:off x="2371725" y="8001000"/>
          <a:ext cx="590550" cy="4191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228600</xdr:colOff>
      <xdr:row>48</xdr:row>
      <xdr:rowOff>123825</xdr:rowOff>
    </xdr:from>
    <xdr:to>
      <xdr:col>3</xdr:col>
      <xdr:colOff>666750</xdr:colOff>
      <xdr:row>50</xdr:row>
      <xdr:rowOff>66675</xdr:rowOff>
    </xdr:to>
    <xdr:pic>
      <xdr:nvPicPr>
        <xdr:cNvPr id="29" name="Picture 35"/>
        <xdr:cNvPicPr preferRelativeResize="1">
          <a:picLocks noChangeAspect="1"/>
        </xdr:cNvPicPr>
      </xdr:nvPicPr>
      <xdr:blipFill>
        <a:blip r:embed="rId6"/>
        <a:stretch>
          <a:fillRect/>
        </a:stretch>
      </xdr:blipFill>
      <xdr:spPr>
        <a:xfrm>
          <a:off x="1600200" y="8486775"/>
          <a:ext cx="1123950" cy="285750"/>
        </a:xfrm>
        <a:prstGeom prst="rect">
          <a:avLst/>
        </a:prstGeom>
        <a:noFill/>
        <a:ln w="9525" cmpd="sng">
          <a:noFill/>
        </a:ln>
      </xdr:spPr>
    </xdr:pic>
    <xdr:clientData/>
  </xdr:twoCellAnchor>
  <xdr:twoCellAnchor editAs="oneCell">
    <xdr:from>
      <xdr:col>0</xdr:col>
      <xdr:colOff>9525</xdr:colOff>
      <xdr:row>50</xdr:row>
      <xdr:rowOff>114300</xdr:rowOff>
    </xdr:from>
    <xdr:to>
      <xdr:col>2</xdr:col>
      <xdr:colOff>371475</xdr:colOff>
      <xdr:row>53</xdr:row>
      <xdr:rowOff>19050</xdr:rowOff>
    </xdr:to>
    <xdr:pic>
      <xdr:nvPicPr>
        <xdr:cNvPr id="30" name="Picture 36"/>
        <xdr:cNvPicPr preferRelativeResize="1">
          <a:picLocks noChangeAspect="1"/>
        </xdr:cNvPicPr>
      </xdr:nvPicPr>
      <xdr:blipFill>
        <a:blip r:embed="rId7"/>
        <a:stretch>
          <a:fillRect/>
        </a:stretch>
      </xdr:blipFill>
      <xdr:spPr>
        <a:xfrm>
          <a:off x="9525" y="8820150"/>
          <a:ext cx="1733550" cy="419100"/>
        </a:xfrm>
        <a:prstGeom prst="rect">
          <a:avLst/>
        </a:prstGeom>
        <a:noFill/>
        <a:ln w="9525" cmpd="sng">
          <a:noFill/>
        </a:ln>
      </xdr:spPr>
    </xdr:pic>
    <xdr:clientData/>
  </xdr:twoCellAnchor>
  <xdr:twoCellAnchor editAs="oneCell">
    <xdr:from>
      <xdr:col>0</xdr:col>
      <xdr:colOff>314325</xdr:colOff>
      <xdr:row>56</xdr:row>
      <xdr:rowOff>28575</xdr:rowOff>
    </xdr:from>
    <xdr:to>
      <xdr:col>1</xdr:col>
      <xdr:colOff>400050</xdr:colOff>
      <xdr:row>58</xdr:row>
      <xdr:rowOff>161925</xdr:rowOff>
    </xdr:to>
    <xdr:pic>
      <xdr:nvPicPr>
        <xdr:cNvPr id="31" name="Picture 37"/>
        <xdr:cNvPicPr preferRelativeResize="1">
          <a:picLocks noChangeAspect="1"/>
        </xdr:cNvPicPr>
      </xdr:nvPicPr>
      <xdr:blipFill>
        <a:blip r:embed="rId8"/>
        <a:stretch>
          <a:fillRect/>
        </a:stretch>
      </xdr:blipFill>
      <xdr:spPr>
        <a:xfrm>
          <a:off x="314325" y="9763125"/>
          <a:ext cx="7715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28575</xdr:colOff>
      <xdr:row>26</xdr:row>
      <xdr:rowOff>161925</xdr:rowOff>
    </xdr:from>
    <xdr:ext cx="314325" cy="523875"/>
    <xdr:sp>
      <xdr:nvSpPr>
        <xdr:cNvPr id="1" name="TextBox 11"/>
        <xdr:cNvSpPr txBox="1">
          <a:spLocks noChangeArrowheads="1"/>
        </xdr:cNvSpPr>
      </xdr:nvSpPr>
      <xdr:spPr>
        <a:xfrm>
          <a:off x="9391650" y="5486400"/>
          <a:ext cx="314325" cy="523875"/>
        </a:xfrm>
        <a:prstGeom prst="rect">
          <a:avLst/>
        </a:prstGeom>
        <a:noFill/>
        <a:ln w="9525" cmpd="sng">
          <a:noFill/>
        </a:ln>
      </xdr:spPr>
      <xdr:txBody>
        <a:bodyPr vertOverflow="clip" wrap="square" vert="wordArtVertRtl"/>
        <a:p>
          <a:pPr algn="l">
            <a:defRPr/>
          </a:pPr>
          <a:r>
            <a:rPr lang="en-US" cap="none" sz="1100" b="0" i="0" u="none" baseline="0">
              <a:latin typeface="ＭＳ Ｐゴシック"/>
              <a:ea typeface="ＭＳ Ｐゴシック"/>
              <a:cs typeface="ＭＳ Ｐゴシック"/>
            </a:rPr>
            <a:t>総計</a:t>
          </a:r>
        </a:p>
      </xdr:txBody>
    </xdr:sp>
    <xdr:clientData/>
  </xdr:oneCellAnchor>
  <xdr:twoCellAnchor editAs="oneCell">
    <xdr:from>
      <xdr:col>36</xdr:col>
      <xdr:colOff>0</xdr:colOff>
      <xdr:row>0</xdr:row>
      <xdr:rowOff>161925</xdr:rowOff>
    </xdr:from>
    <xdr:to>
      <xdr:col>42</xdr:col>
      <xdr:colOff>190500</xdr:colOff>
      <xdr:row>1</xdr:row>
      <xdr:rowOff>561975</xdr:rowOff>
    </xdr:to>
    <xdr:pic>
      <xdr:nvPicPr>
        <xdr:cNvPr id="2" name="CommandButton1"/>
        <xdr:cNvPicPr preferRelativeResize="1">
          <a:picLocks noChangeAspect="1"/>
        </xdr:cNvPicPr>
      </xdr:nvPicPr>
      <xdr:blipFill>
        <a:blip r:embed="rId1"/>
        <a:stretch>
          <a:fillRect/>
        </a:stretch>
      </xdr:blipFill>
      <xdr:spPr>
        <a:xfrm>
          <a:off x="8448675" y="161925"/>
          <a:ext cx="1314450" cy="876300"/>
        </a:xfrm>
        <a:prstGeom prst="rect">
          <a:avLst/>
        </a:prstGeom>
        <a:noFill/>
        <a:ln w="9525" cmpd="sng">
          <a:noFill/>
        </a:ln>
      </xdr:spPr>
    </xdr:pic>
    <xdr:clientData/>
  </xdr:twoCellAnchor>
  <xdr:twoCellAnchor>
    <xdr:from>
      <xdr:col>25</xdr:col>
      <xdr:colOff>66675</xdr:colOff>
      <xdr:row>0</xdr:row>
      <xdr:rowOff>342900</xdr:rowOff>
    </xdr:from>
    <xdr:to>
      <xdr:col>30</xdr:col>
      <xdr:colOff>76200</xdr:colOff>
      <xdr:row>1</xdr:row>
      <xdr:rowOff>390525</xdr:rowOff>
    </xdr:to>
    <xdr:sp>
      <xdr:nvSpPr>
        <xdr:cNvPr id="3" name="Oval 31"/>
        <xdr:cNvSpPr>
          <a:spLocks/>
        </xdr:cNvSpPr>
      </xdr:nvSpPr>
      <xdr:spPr>
        <a:xfrm>
          <a:off x="6000750" y="342900"/>
          <a:ext cx="115252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yokuinsitu\07&#29983;&#24466;&#25351;&#23566;\Documents%20and%20Settings\&#20170;&#21475;\My%20Documents\haifu\haifu\&#37197;&#24067;&#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解説"/>
      <sheetName val="data"/>
      <sheetName val="氏名・志望・出席日数"/>
      <sheetName val="必修教科評定"/>
      <sheetName val="必修観点"/>
      <sheetName val="選択教科＆評定"/>
      <sheetName val="印刷シート"/>
      <sheetName val="配布用"/>
    </sheetNames>
    <definedNames>
      <definedName name="Macro3"/>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dimension ref="A1:K139"/>
  <sheetViews>
    <sheetView zoomScale="130" zoomScaleNormal="130" workbookViewId="0" topLeftCell="A1">
      <selection activeCell="H14" sqref="H14"/>
    </sheetView>
  </sheetViews>
  <sheetFormatPr defaultColWidth="9.00390625" defaultRowHeight="13.5"/>
  <sheetData>
    <row r="1" spans="1:11" ht="24">
      <c r="A1" s="140" t="s">
        <v>281</v>
      </c>
      <c r="B1" s="141"/>
      <c r="C1" s="141"/>
      <c r="D1" s="141"/>
      <c r="E1" s="141"/>
      <c r="F1" s="141"/>
      <c r="G1" s="141"/>
      <c r="H1" s="141"/>
      <c r="I1" s="141"/>
      <c r="J1" s="141"/>
      <c r="K1" s="141"/>
    </row>
    <row r="2" spans="1:11" ht="13.5">
      <c r="A2" s="141" t="s">
        <v>142</v>
      </c>
      <c r="B2" s="141"/>
      <c r="C2" s="141"/>
      <c r="D2" s="141"/>
      <c r="E2" s="141"/>
      <c r="F2" s="141"/>
      <c r="G2" s="141"/>
      <c r="H2" s="141"/>
      <c r="I2" s="141"/>
      <c r="J2" s="141"/>
      <c r="K2" s="141"/>
    </row>
    <row r="3" spans="1:11" ht="13.5">
      <c r="A3" s="213" t="s">
        <v>298</v>
      </c>
      <c r="B3" s="213"/>
      <c r="C3" s="213"/>
      <c r="D3" s="213"/>
      <c r="E3" s="213"/>
      <c r="F3" s="213"/>
      <c r="G3" s="213"/>
      <c r="H3" s="213"/>
      <c r="I3" s="141"/>
      <c r="J3" s="141"/>
      <c r="K3" s="141"/>
    </row>
    <row r="4" spans="1:11" ht="13.5">
      <c r="A4" s="213" t="s">
        <v>299</v>
      </c>
      <c r="B4" s="213"/>
      <c r="C4" s="213"/>
      <c r="D4" s="213"/>
      <c r="E4" s="213"/>
      <c r="F4" s="213"/>
      <c r="G4" s="213"/>
      <c r="H4" s="213"/>
      <c r="I4" s="141"/>
      <c r="J4" s="141"/>
      <c r="K4" s="141"/>
    </row>
    <row r="5" spans="1:11" ht="13.5">
      <c r="A5" s="213" t="s">
        <v>300</v>
      </c>
      <c r="B5" s="213"/>
      <c r="C5" s="213"/>
      <c r="D5" s="214" t="s">
        <v>315</v>
      </c>
      <c r="E5" s="213"/>
      <c r="F5" s="213"/>
      <c r="G5" s="213"/>
      <c r="H5" s="213"/>
      <c r="I5" s="141"/>
      <c r="J5" s="141"/>
      <c r="K5" s="141"/>
    </row>
    <row r="6" spans="1:11" ht="13.5">
      <c r="A6" s="141" t="s">
        <v>143</v>
      </c>
      <c r="B6" s="141"/>
      <c r="C6" s="141"/>
      <c r="D6" s="141"/>
      <c r="E6" s="141"/>
      <c r="F6" s="141"/>
      <c r="G6" s="141"/>
      <c r="H6" s="141"/>
      <c r="I6" s="141"/>
      <c r="J6" s="141"/>
      <c r="K6" s="141"/>
    </row>
    <row r="7" spans="1:11" ht="13.5">
      <c r="A7" s="141" t="s">
        <v>189</v>
      </c>
      <c r="B7" s="141"/>
      <c r="C7" s="141"/>
      <c r="D7" s="141"/>
      <c r="E7" s="141"/>
      <c r="F7" s="141"/>
      <c r="G7" s="141"/>
      <c r="H7" s="141"/>
      <c r="I7" s="141"/>
      <c r="J7" s="141"/>
      <c r="K7" s="141"/>
    </row>
    <row r="8" spans="1:11" ht="13.5">
      <c r="A8" s="141" t="s">
        <v>144</v>
      </c>
      <c r="B8" s="141"/>
      <c r="C8" s="141"/>
      <c r="D8" s="141" t="s">
        <v>145</v>
      </c>
      <c r="E8" s="141"/>
      <c r="F8" s="141"/>
      <c r="G8" s="141"/>
      <c r="H8" s="141"/>
      <c r="I8" s="141"/>
      <c r="J8" s="141"/>
      <c r="K8" s="141"/>
    </row>
    <row r="9" spans="1:11" ht="13.5">
      <c r="A9" s="141"/>
      <c r="B9" s="141"/>
      <c r="C9" s="141"/>
      <c r="D9" s="141"/>
      <c r="E9" s="141"/>
      <c r="F9" s="141"/>
      <c r="G9" s="141"/>
      <c r="H9" s="141"/>
      <c r="I9" s="141"/>
      <c r="J9" s="141"/>
      <c r="K9" s="141"/>
    </row>
    <row r="10" spans="1:11" ht="13.5">
      <c r="A10" s="141"/>
      <c r="B10" s="141"/>
      <c r="C10" s="141"/>
      <c r="D10" s="141"/>
      <c r="E10" s="141"/>
      <c r="F10" s="141"/>
      <c r="G10" s="141"/>
      <c r="H10" s="141"/>
      <c r="I10" s="141" t="s">
        <v>146</v>
      </c>
      <c r="J10" s="141"/>
      <c r="K10" s="141"/>
    </row>
    <row r="11" spans="1:11" ht="13.5">
      <c r="A11" s="141"/>
      <c r="B11" s="141"/>
      <c r="C11" s="141"/>
      <c r="D11" s="141"/>
      <c r="E11" s="141"/>
      <c r="F11" s="141"/>
      <c r="G11" s="141"/>
      <c r="H11" s="141"/>
      <c r="I11" s="141" t="s">
        <v>190</v>
      </c>
      <c r="J11" s="141"/>
      <c r="K11" s="141"/>
    </row>
    <row r="12" spans="1:11" ht="13.5">
      <c r="A12" s="141"/>
      <c r="B12" s="141"/>
      <c r="C12" s="141"/>
      <c r="D12" s="141"/>
      <c r="E12" s="141"/>
      <c r="F12" s="141"/>
      <c r="G12" s="141"/>
      <c r="H12" s="141"/>
      <c r="I12" s="141" t="s">
        <v>191</v>
      </c>
      <c r="J12" s="141"/>
      <c r="K12" s="141"/>
    </row>
    <row r="13" spans="1:11" ht="13.5">
      <c r="A13" s="141"/>
      <c r="B13" s="141"/>
      <c r="C13" s="141"/>
      <c r="D13" s="141"/>
      <c r="E13" s="141"/>
      <c r="F13" s="141"/>
      <c r="G13" s="141"/>
      <c r="H13" s="141"/>
      <c r="I13" s="141" t="s">
        <v>147</v>
      </c>
      <c r="J13" s="141"/>
      <c r="K13" s="141"/>
    </row>
    <row r="14" spans="1:11" ht="13.5">
      <c r="A14" s="141"/>
      <c r="B14" s="141"/>
      <c r="C14" s="141"/>
      <c r="D14" s="141"/>
      <c r="E14" s="141"/>
      <c r="F14" s="141"/>
      <c r="G14" s="141"/>
      <c r="H14" s="141"/>
      <c r="I14" s="141" t="s">
        <v>148</v>
      </c>
      <c r="J14" s="141"/>
      <c r="K14" s="141"/>
    </row>
    <row r="15" spans="1:11" ht="13.5">
      <c r="A15" s="141"/>
      <c r="B15" s="141"/>
      <c r="C15" s="141"/>
      <c r="D15" s="141"/>
      <c r="E15" s="141"/>
      <c r="F15" s="141"/>
      <c r="G15" s="141"/>
      <c r="H15" s="141"/>
      <c r="I15" s="141" t="s">
        <v>192</v>
      </c>
      <c r="J15" s="141"/>
      <c r="K15" s="141"/>
    </row>
    <row r="16" spans="1:11" ht="13.5">
      <c r="A16" s="141"/>
      <c r="B16" s="141"/>
      <c r="C16" s="141"/>
      <c r="D16" s="141"/>
      <c r="E16" s="141"/>
      <c r="F16" s="141"/>
      <c r="G16" s="141"/>
      <c r="H16" s="141"/>
      <c r="I16" s="141" t="s">
        <v>193</v>
      </c>
      <c r="J16" s="141"/>
      <c r="K16" s="141"/>
    </row>
    <row r="17" spans="1:11" ht="13.5">
      <c r="A17" s="141"/>
      <c r="B17" s="141"/>
      <c r="C17" s="141"/>
      <c r="D17" s="141"/>
      <c r="E17" s="141"/>
      <c r="F17" s="141"/>
      <c r="G17" s="141"/>
      <c r="H17" s="141"/>
      <c r="I17" s="141"/>
      <c r="J17" s="141"/>
      <c r="K17" s="141"/>
    </row>
    <row r="18" spans="1:11" ht="13.5">
      <c r="A18" s="141"/>
      <c r="B18" s="141"/>
      <c r="C18" s="141"/>
      <c r="D18" s="141"/>
      <c r="E18" s="141"/>
      <c r="F18" s="141"/>
      <c r="G18" s="141"/>
      <c r="H18" s="141"/>
      <c r="I18" s="141"/>
      <c r="J18" s="141"/>
      <c r="K18" s="141"/>
    </row>
    <row r="19" spans="1:11" ht="13.5">
      <c r="A19" s="141"/>
      <c r="B19" s="141"/>
      <c r="C19" s="141"/>
      <c r="D19" s="141"/>
      <c r="E19" s="141"/>
      <c r="F19" s="141"/>
      <c r="G19" s="141"/>
      <c r="H19" s="141"/>
      <c r="I19" s="141" t="s">
        <v>149</v>
      </c>
      <c r="J19" s="141"/>
      <c r="K19" s="141"/>
    </row>
    <row r="20" spans="1:11" ht="13.5">
      <c r="A20" s="141"/>
      <c r="B20" s="141"/>
      <c r="C20" s="141"/>
      <c r="D20" s="141"/>
      <c r="E20" s="141"/>
      <c r="F20" s="141"/>
      <c r="G20" s="141"/>
      <c r="H20" s="141"/>
      <c r="I20" s="141" t="s">
        <v>150</v>
      </c>
      <c r="J20" s="141"/>
      <c r="K20" s="141"/>
    </row>
    <row r="21" spans="1:11" ht="13.5">
      <c r="A21" s="141"/>
      <c r="B21" s="141"/>
      <c r="C21" s="141"/>
      <c r="D21" s="141"/>
      <c r="E21" s="141"/>
      <c r="F21" s="141"/>
      <c r="G21" s="141"/>
      <c r="H21" s="141"/>
      <c r="I21" s="141" t="s">
        <v>151</v>
      </c>
      <c r="J21" s="141"/>
      <c r="K21" s="141"/>
    </row>
    <row r="22" spans="1:11" ht="13.5">
      <c r="A22" s="141"/>
      <c r="B22" s="141"/>
      <c r="C22" s="141"/>
      <c r="D22" s="141"/>
      <c r="E22" s="141"/>
      <c r="F22" s="141"/>
      <c r="G22" s="141"/>
      <c r="H22" s="141"/>
      <c r="I22" s="141" t="s">
        <v>152</v>
      </c>
      <c r="J22" s="141"/>
      <c r="K22" s="141"/>
    </row>
    <row r="23" spans="1:11" ht="13.5">
      <c r="A23" s="141"/>
      <c r="B23" s="141"/>
      <c r="C23" s="141"/>
      <c r="D23" s="141"/>
      <c r="E23" s="141"/>
      <c r="F23" s="141"/>
      <c r="G23" s="141"/>
      <c r="H23" s="141"/>
      <c r="I23" s="141"/>
      <c r="J23" s="141"/>
      <c r="K23" s="141"/>
    </row>
    <row r="24" spans="1:11" ht="13.5">
      <c r="A24" s="141"/>
      <c r="B24" s="141"/>
      <c r="C24" s="141"/>
      <c r="D24" s="141"/>
      <c r="E24" s="141"/>
      <c r="F24" s="141"/>
      <c r="G24" s="141"/>
      <c r="H24" s="141"/>
      <c r="I24" s="141"/>
      <c r="J24" s="141"/>
      <c r="K24" s="141"/>
    </row>
    <row r="25" spans="1:11" ht="13.5">
      <c r="A25" s="141"/>
      <c r="B25" s="141"/>
      <c r="C25" s="141"/>
      <c r="D25" s="141"/>
      <c r="E25" s="141"/>
      <c r="F25" s="141"/>
      <c r="G25" s="141"/>
      <c r="H25" s="141"/>
      <c r="I25" s="141"/>
      <c r="J25" s="141"/>
      <c r="K25" s="141"/>
    </row>
    <row r="26" spans="1:11" ht="13.5">
      <c r="A26" s="141"/>
      <c r="B26" s="141"/>
      <c r="C26" s="141"/>
      <c r="D26" s="141"/>
      <c r="E26" s="141"/>
      <c r="F26" s="141"/>
      <c r="G26" s="141"/>
      <c r="H26" s="141"/>
      <c r="I26" s="141"/>
      <c r="J26" s="141"/>
      <c r="K26" s="141"/>
    </row>
    <row r="27" spans="1:11" ht="13.5">
      <c r="A27" s="141"/>
      <c r="B27" s="141"/>
      <c r="C27" s="141"/>
      <c r="D27" s="141"/>
      <c r="E27" s="141"/>
      <c r="F27" s="141"/>
      <c r="G27" s="141"/>
      <c r="H27" s="141"/>
      <c r="I27" s="141"/>
      <c r="J27" s="141"/>
      <c r="K27" s="141"/>
    </row>
    <row r="28" spans="1:11" ht="13.5">
      <c r="A28" s="141"/>
      <c r="B28" s="141"/>
      <c r="C28" s="141"/>
      <c r="D28" s="141"/>
      <c r="E28" s="141"/>
      <c r="F28" s="141"/>
      <c r="G28" s="141"/>
      <c r="H28" s="141"/>
      <c r="I28" s="141"/>
      <c r="J28" s="141"/>
      <c r="K28" s="141"/>
    </row>
    <row r="29" spans="1:11" ht="13.5">
      <c r="A29" s="141"/>
      <c r="B29" s="141"/>
      <c r="C29" s="141"/>
      <c r="D29" s="141"/>
      <c r="E29" s="141"/>
      <c r="F29" s="141"/>
      <c r="G29" s="141"/>
      <c r="H29" s="141"/>
      <c r="I29" s="141"/>
      <c r="J29" s="141"/>
      <c r="K29" s="141"/>
    </row>
    <row r="30" spans="1:11" ht="13.5">
      <c r="A30" s="141"/>
      <c r="B30" s="141"/>
      <c r="C30" s="141"/>
      <c r="D30" s="141"/>
      <c r="E30" s="141"/>
      <c r="F30" s="141"/>
      <c r="G30" s="141"/>
      <c r="H30" s="141"/>
      <c r="I30" s="141"/>
      <c r="J30" s="141"/>
      <c r="K30" s="141"/>
    </row>
    <row r="31" spans="1:11" ht="13.5">
      <c r="A31" s="141" t="s">
        <v>153</v>
      </c>
      <c r="B31" s="141"/>
      <c r="C31" s="141"/>
      <c r="D31" s="141"/>
      <c r="E31" s="141"/>
      <c r="F31" s="141"/>
      <c r="G31" s="141"/>
      <c r="H31" s="141"/>
      <c r="I31" s="141"/>
      <c r="J31" s="141"/>
      <c r="K31" s="141"/>
    </row>
    <row r="32" spans="1:11" ht="13.5">
      <c r="A32" s="141" t="s">
        <v>154</v>
      </c>
      <c r="B32" s="141"/>
      <c r="C32" s="141"/>
      <c r="D32" s="141"/>
      <c r="E32" s="141"/>
      <c r="F32" s="141"/>
      <c r="G32" s="141"/>
      <c r="H32" s="141"/>
      <c r="I32" s="141"/>
      <c r="J32" s="141"/>
      <c r="K32" s="141"/>
    </row>
    <row r="33" spans="1:11" ht="13.5">
      <c r="A33" s="141" t="s">
        <v>155</v>
      </c>
      <c r="B33" s="141"/>
      <c r="C33" s="141"/>
      <c r="D33" s="141"/>
      <c r="E33" s="141"/>
      <c r="F33" s="141"/>
      <c r="G33" s="141"/>
      <c r="H33" s="141"/>
      <c r="I33" s="141"/>
      <c r="J33" s="141"/>
      <c r="K33" s="141"/>
    </row>
    <row r="34" spans="1:11" ht="13.5">
      <c r="A34" s="141" t="s">
        <v>194</v>
      </c>
      <c r="B34" s="141"/>
      <c r="C34" s="141"/>
      <c r="D34" s="141"/>
      <c r="E34" s="141"/>
      <c r="F34" s="141"/>
      <c r="G34" s="141"/>
      <c r="H34" s="141"/>
      <c r="I34" s="141"/>
      <c r="J34" s="141"/>
      <c r="K34" s="141"/>
    </row>
    <row r="35" spans="1:11" ht="13.5">
      <c r="A35" s="141" t="s">
        <v>195</v>
      </c>
      <c r="B35" s="141"/>
      <c r="C35" s="141"/>
      <c r="D35" s="141"/>
      <c r="E35" s="141"/>
      <c r="F35" s="141"/>
      <c r="G35" s="141"/>
      <c r="H35" s="141"/>
      <c r="I35" s="141"/>
      <c r="J35" s="141"/>
      <c r="K35" s="141"/>
    </row>
    <row r="36" spans="1:11" ht="13.5">
      <c r="A36" s="141" t="s">
        <v>156</v>
      </c>
      <c r="B36" s="141"/>
      <c r="C36" s="141"/>
      <c r="D36" s="141"/>
      <c r="E36" s="141"/>
      <c r="F36" s="141"/>
      <c r="G36" s="141"/>
      <c r="H36" s="141"/>
      <c r="I36" s="141"/>
      <c r="J36" s="141"/>
      <c r="K36" s="141"/>
    </row>
    <row r="37" spans="1:11" ht="13.5">
      <c r="A37" s="141" t="s">
        <v>157</v>
      </c>
      <c r="B37" s="141"/>
      <c r="C37" s="141"/>
      <c r="D37" s="141"/>
      <c r="E37" s="141"/>
      <c r="F37" s="141"/>
      <c r="G37" s="141"/>
      <c r="H37" s="141"/>
      <c r="I37" s="141"/>
      <c r="J37" s="141"/>
      <c r="K37" s="141"/>
    </row>
    <row r="38" spans="1:11" ht="13.5">
      <c r="A38" s="141"/>
      <c r="B38" s="141"/>
      <c r="C38" s="141" t="s">
        <v>158</v>
      </c>
      <c r="D38" s="141"/>
      <c r="E38" s="141"/>
      <c r="F38" s="141"/>
      <c r="G38" s="141"/>
      <c r="H38" s="141"/>
      <c r="I38" s="141"/>
      <c r="J38" s="141"/>
      <c r="K38" s="141"/>
    </row>
    <row r="39" spans="1:11" ht="13.5">
      <c r="A39" s="141"/>
      <c r="B39" s="141"/>
      <c r="C39" s="141" t="s">
        <v>159</v>
      </c>
      <c r="D39" s="141"/>
      <c r="E39" s="141"/>
      <c r="F39" s="141"/>
      <c r="G39" s="141"/>
      <c r="H39" s="141"/>
      <c r="I39" s="141"/>
      <c r="J39" s="141"/>
      <c r="K39" s="141"/>
    </row>
    <row r="40" spans="1:11" ht="13.5">
      <c r="A40" s="141" t="s">
        <v>160</v>
      </c>
      <c r="B40" s="141"/>
      <c r="C40" s="141"/>
      <c r="D40" s="141"/>
      <c r="E40" s="141"/>
      <c r="F40" s="141"/>
      <c r="G40" s="141"/>
      <c r="H40" s="141"/>
      <c r="I40" s="141"/>
      <c r="J40" s="141"/>
      <c r="K40" s="141"/>
    </row>
    <row r="41" spans="1:11" ht="13.5">
      <c r="A41" s="141" t="s">
        <v>161</v>
      </c>
      <c r="B41" s="141"/>
      <c r="C41" s="141"/>
      <c r="D41" s="141"/>
      <c r="E41" s="141"/>
      <c r="F41" s="141"/>
      <c r="G41" s="141"/>
      <c r="H41" s="141"/>
      <c r="I41" s="141"/>
      <c r="J41" s="141"/>
      <c r="K41" s="141"/>
    </row>
    <row r="42" spans="1:11" ht="13.5">
      <c r="A42" s="141"/>
      <c r="B42" s="141"/>
      <c r="C42" s="141"/>
      <c r="D42" s="141"/>
      <c r="E42" s="141"/>
      <c r="F42" s="141"/>
      <c r="G42" s="141"/>
      <c r="H42" s="141"/>
      <c r="I42" s="141"/>
      <c r="J42" s="141"/>
      <c r="K42" s="141"/>
    </row>
    <row r="43" spans="1:11" ht="13.5">
      <c r="A43" s="213"/>
      <c r="B43" s="213"/>
      <c r="C43" s="213"/>
      <c r="D43" s="213"/>
      <c r="E43" s="213"/>
      <c r="F43" s="213"/>
      <c r="G43" s="213"/>
      <c r="H43" s="213"/>
      <c r="I43" s="213"/>
      <c r="J43" s="213"/>
      <c r="K43" s="141"/>
    </row>
    <row r="44" spans="1:11" ht="13.5">
      <c r="A44" s="213" t="s">
        <v>301</v>
      </c>
      <c r="B44" s="213"/>
      <c r="C44" s="213"/>
      <c r="D44" s="213"/>
      <c r="E44" s="213"/>
      <c r="F44" s="213"/>
      <c r="G44" s="213"/>
      <c r="H44" s="213"/>
      <c r="I44" s="213"/>
      <c r="J44" s="213"/>
      <c r="K44" s="141"/>
    </row>
    <row r="45" spans="1:11" ht="13.5">
      <c r="A45" s="213" t="s">
        <v>302</v>
      </c>
      <c r="B45" s="213"/>
      <c r="C45" s="213"/>
      <c r="D45" s="213"/>
      <c r="E45" s="213"/>
      <c r="F45" s="213"/>
      <c r="G45" s="213"/>
      <c r="H45" s="213"/>
      <c r="I45" s="213"/>
      <c r="J45" s="213"/>
      <c r="K45" s="141"/>
    </row>
    <row r="46" spans="1:11" ht="13.5">
      <c r="A46" s="213" t="s">
        <v>303</v>
      </c>
      <c r="B46" s="213"/>
      <c r="C46" s="213"/>
      <c r="D46" s="213"/>
      <c r="E46" s="213"/>
      <c r="F46" s="213"/>
      <c r="G46" s="213"/>
      <c r="H46" s="213"/>
      <c r="I46" s="213"/>
      <c r="J46" s="213"/>
      <c r="K46" s="141"/>
    </row>
    <row r="47" spans="1:11" ht="13.5">
      <c r="A47" s="213" t="s">
        <v>304</v>
      </c>
      <c r="B47" s="213"/>
      <c r="C47" s="213"/>
      <c r="D47" s="213"/>
      <c r="E47" s="213" t="s">
        <v>305</v>
      </c>
      <c r="F47" s="213"/>
      <c r="G47" s="213"/>
      <c r="H47" s="213"/>
      <c r="I47" s="213"/>
      <c r="J47" s="213"/>
      <c r="K47" s="141"/>
    </row>
    <row r="48" spans="1:11" ht="13.5">
      <c r="A48" s="213"/>
      <c r="B48" s="213"/>
      <c r="C48" s="213"/>
      <c r="D48" s="213"/>
      <c r="E48" s="213"/>
      <c r="F48" s="213"/>
      <c r="G48" s="213"/>
      <c r="H48" s="213"/>
      <c r="I48" s="213"/>
      <c r="J48" s="213"/>
      <c r="K48" s="141"/>
    </row>
    <row r="49" spans="1:11" ht="13.5">
      <c r="A49" s="213"/>
      <c r="B49" s="213"/>
      <c r="C49" s="213"/>
      <c r="D49" s="213"/>
      <c r="E49" s="213"/>
      <c r="F49" s="213"/>
      <c r="G49" s="213"/>
      <c r="H49" s="213"/>
      <c r="I49" s="213"/>
      <c r="J49" s="213"/>
      <c r="K49" s="141"/>
    </row>
    <row r="50" spans="1:11" ht="13.5">
      <c r="A50" s="213" t="s">
        <v>306</v>
      </c>
      <c r="B50" s="213"/>
      <c r="C50" s="213"/>
      <c r="D50" s="213"/>
      <c r="E50" s="213" t="s">
        <v>307</v>
      </c>
      <c r="F50" s="213"/>
      <c r="G50" s="213"/>
      <c r="H50" s="213"/>
      <c r="I50" s="213"/>
      <c r="J50" s="213"/>
      <c r="K50" s="141"/>
    </row>
    <row r="51" spans="1:11" ht="13.5">
      <c r="A51" s="213"/>
      <c r="B51" s="213"/>
      <c r="C51" s="213"/>
      <c r="D51" s="213"/>
      <c r="E51" s="213"/>
      <c r="F51" s="213"/>
      <c r="G51" s="213"/>
      <c r="H51" s="213"/>
      <c r="I51" s="213"/>
      <c r="J51" s="213"/>
      <c r="K51" s="141"/>
    </row>
    <row r="52" spans="1:11" ht="13.5">
      <c r="A52" s="213"/>
      <c r="B52" s="213"/>
      <c r="C52" s="213" t="s">
        <v>318</v>
      </c>
      <c r="D52" s="213"/>
      <c r="E52" s="213"/>
      <c r="F52" s="213"/>
      <c r="G52" s="213"/>
      <c r="H52" s="213"/>
      <c r="I52" s="213"/>
      <c r="J52" s="213"/>
      <c r="K52" s="141"/>
    </row>
    <row r="53" spans="1:11" ht="13.5">
      <c r="A53" s="213"/>
      <c r="B53" s="213"/>
      <c r="C53" s="213" t="s">
        <v>319</v>
      </c>
      <c r="D53" s="213"/>
      <c r="E53" s="213"/>
      <c r="F53" s="213"/>
      <c r="G53" s="213"/>
      <c r="H53" s="213"/>
      <c r="I53" s="213"/>
      <c r="J53" s="213"/>
      <c r="K53" s="141"/>
    </row>
    <row r="54" spans="1:11" ht="13.5">
      <c r="A54" s="213" t="s">
        <v>308</v>
      </c>
      <c r="B54" s="213"/>
      <c r="C54" s="213"/>
      <c r="D54" s="213"/>
      <c r="E54" s="213"/>
      <c r="F54" s="213"/>
      <c r="G54" s="213"/>
      <c r="H54" s="213"/>
      <c r="I54" s="213"/>
      <c r="J54" s="213"/>
      <c r="K54" s="141"/>
    </row>
    <row r="55" spans="1:11" ht="13.5">
      <c r="A55" s="213" t="s">
        <v>309</v>
      </c>
      <c r="B55" s="213"/>
      <c r="C55" s="213"/>
      <c r="D55" s="213"/>
      <c r="E55" s="213"/>
      <c r="F55" s="213"/>
      <c r="G55" s="213"/>
      <c r="H55" s="213"/>
      <c r="I55" s="213"/>
      <c r="J55" s="213"/>
      <c r="K55" s="141"/>
    </row>
    <row r="56" spans="1:11" ht="13.5">
      <c r="A56" s="213" t="s">
        <v>310</v>
      </c>
      <c r="B56" s="213"/>
      <c r="C56" s="213"/>
      <c r="D56" s="213"/>
      <c r="E56" s="213"/>
      <c r="F56" s="213"/>
      <c r="G56" s="213"/>
      <c r="H56" s="213"/>
      <c r="I56" s="213"/>
      <c r="J56" s="213"/>
      <c r="K56" s="141"/>
    </row>
    <row r="57" spans="1:11" ht="13.5">
      <c r="A57" s="213"/>
      <c r="B57" s="213"/>
      <c r="C57" s="213"/>
      <c r="D57" s="213"/>
      <c r="E57" s="213"/>
      <c r="F57" s="213"/>
      <c r="G57" s="213"/>
      <c r="H57" s="213"/>
      <c r="I57" s="213"/>
      <c r="J57" s="213"/>
      <c r="K57" s="141"/>
    </row>
    <row r="58" spans="1:11" ht="13.5">
      <c r="A58" s="213" t="s">
        <v>311</v>
      </c>
      <c r="B58" s="213" t="s">
        <v>312</v>
      </c>
      <c r="C58" s="213"/>
      <c r="D58" s="213"/>
      <c r="E58" s="213"/>
      <c r="F58" s="213"/>
      <c r="G58" s="213"/>
      <c r="H58" s="213"/>
      <c r="I58" s="213"/>
      <c r="J58" s="213"/>
      <c r="K58" s="141"/>
    </row>
    <row r="59" spans="1:11" ht="13.5">
      <c r="A59" s="213"/>
      <c r="B59" s="213" t="s">
        <v>313</v>
      </c>
      <c r="C59" s="213"/>
      <c r="D59" s="213"/>
      <c r="E59" s="213"/>
      <c r="F59" s="213"/>
      <c r="G59" s="213"/>
      <c r="H59" s="213"/>
      <c r="I59" s="213"/>
      <c r="J59" s="213"/>
      <c r="K59" s="141"/>
    </row>
    <row r="60" spans="1:11" ht="13.5">
      <c r="A60" s="213" t="s">
        <v>316</v>
      </c>
      <c r="B60" s="213"/>
      <c r="C60" s="213"/>
      <c r="D60" s="213"/>
      <c r="E60" s="213"/>
      <c r="F60" s="213"/>
      <c r="G60" s="213"/>
      <c r="H60" s="213"/>
      <c r="I60" s="213"/>
      <c r="J60" s="213"/>
      <c r="K60" s="141"/>
    </row>
    <row r="61" spans="1:11" ht="13.5">
      <c r="A61" s="215" t="s">
        <v>317</v>
      </c>
      <c r="B61" s="213"/>
      <c r="C61" s="213"/>
      <c r="D61" s="213"/>
      <c r="E61" s="213"/>
      <c r="F61" s="213"/>
      <c r="G61" s="213"/>
      <c r="H61" s="213"/>
      <c r="I61" s="213"/>
      <c r="J61" s="213"/>
      <c r="K61" s="141"/>
    </row>
    <row r="62" spans="1:11" ht="13.5">
      <c r="A62" s="213" t="s">
        <v>314</v>
      </c>
      <c r="B62" s="213"/>
      <c r="C62" s="213"/>
      <c r="D62" s="213"/>
      <c r="E62" s="213"/>
      <c r="F62" s="213"/>
      <c r="G62" s="213"/>
      <c r="H62" s="213"/>
      <c r="I62" s="213"/>
      <c r="J62" s="213"/>
      <c r="K62" s="141"/>
    </row>
    <row r="63" spans="1:11" ht="13.5">
      <c r="A63" s="141"/>
      <c r="B63" s="141"/>
      <c r="C63" s="141"/>
      <c r="D63" s="141"/>
      <c r="E63" s="141"/>
      <c r="F63" s="141"/>
      <c r="G63" s="141"/>
      <c r="H63" s="141"/>
      <c r="I63" s="141"/>
      <c r="J63" s="141"/>
      <c r="K63" s="141"/>
    </row>
    <row r="64" spans="1:11" ht="13.5">
      <c r="A64" s="141" t="s">
        <v>162</v>
      </c>
      <c r="B64" s="141"/>
      <c r="C64" s="160" t="s">
        <v>199</v>
      </c>
      <c r="D64" s="141"/>
      <c r="E64" s="141"/>
      <c r="F64" s="141"/>
      <c r="G64" s="141"/>
      <c r="H64" s="141"/>
      <c r="I64" s="141"/>
      <c r="J64" s="141"/>
      <c r="K64" s="141"/>
    </row>
    <row r="65" spans="1:11" ht="13.5">
      <c r="A65" s="141"/>
      <c r="B65" s="141"/>
      <c r="C65" s="141"/>
      <c r="D65" s="141"/>
      <c r="E65" s="141"/>
      <c r="F65" s="141"/>
      <c r="G65" s="141"/>
      <c r="H65" s="141"/>
      <c r="I65" s="141"/>
      <c r="J65" s="141"/>
      <c r="K65" s="141"/>
    </row>
    <row r="68" ht="13.5">
      <c r="A68" t="s">
        <v>163</v>
      </c>
    </row>
    <row r="69" ht="13.5">
      <c r="A69" t="s">
        <v>164</v>
      </c>
    </row>
    <row r="70" ht="13.5">
      <c r="A70" t="s">
        <v>164</v>
      </c>
    </row>
    <row r="71" ht="13.5">
      <c r="A71" t="s">
        <v>164</v>
      </c>
    </row>
    <row r="72" ht="13.5">
      <c r="A72" t="s">
        <v>164</v>
      </c>
    </row>
    <row r="73" ht="13.5">
      <c r="A73" t="s">
        <v>164</v>
      </c>
    </row>
    <row r="74" ht="13.5">
      <c r="A74" t="s">
        <v>164</v>
      </c>
    </row>
    <row r="75" ht="13.5">
      <c r="A75" t="s">
        <v>164</v>
      </c>
    </row>
    <row r="76" ht="13.5">
      <c r="A76" t="s">
        <v>164</v>
      </c>
    </row>
    <row r="77" ht="13.5">
      <c r="A77" t="s">
        <v>164</v>
      </c>
    </row>
    <row r="78" ht="13.5">
      <c r="A78" t="s">
        <v>164</v>
      </c>
    </row>
    <row r="79" spans="1:11" ht="13.5">
      <c r="A79" s="142" t="s">
        <v>164</v>
      </c>
      <c r="B79" s="142"/>
      <c r="C79" s="142"/>
      <c r="D79" s="142"/>
      <c r="E79" s="142"/>
      <c r="F79" s="142"/>
      <c r="G79" s="142"/>
      <c r="H79" s="142"/>
      <c r="I79" s="142"/>
      <c r="J79" s="142"/>
      <c r="K79" s="142"/>
    </row>
    <row r="80" spans="1:11" ht="13.5">
      <c r="A80" s="142" t="s">
        <v>165</v>
      </c>
      <c r="B80" s="142"/>
      <c r="C80" s="142"/>
      <c r="D80" s="142"/>
      <c r="E80" s="142"/>
      <c r="F80" s="142"/>
      <c r="G80" s="142"/>
      <c r="H80" s="142"/>
      <c r="I80" s="142"/>
      <c r="J80" s="142"/>
      <c r="K80" s="142"/>
    </row>
    <row r="81" spans="1:11" ht="13.5">
      <c r="A81" s="142" t="s">
        <v>166</v>
      </c>
      <c r="B81" s="142"/>
      <c r="C81" s="142"/>
      <c r="D81" s="142"/>
      <c r="E81" s="142"/>
      <c r="F81" s="142"/>
      <c r="G81" s="142"/>
      <c r="H81" s="142"/>
      <c r="I81" s="142"/>
      <c r="J81" s="142"/>
      <c r="K81" s="142"/>
    </row>
    <row r="82" spans="1:11" ht="13.5">
      <c r="A82" s="142" t="s">
        <v>167</v>
      </c>
      <c r="B82" s="142"/>
      <c r="C82" s="142"/>
      <c r="D82" s="142"/>
      <c r="E82" s="142"/>
      <c r="F82" s="142"/>
      <c r="G82" s="142"/>
      <c r="H82" s="142"/>
      <c r="I82" s="142"/>
      <c r="J82" s="142"/>
      <c r="K82" s="142"/>
    </row>
    <row r="83" spans="1:11" ht="13.5">
      <c r="A83" s="142" t="s">
        <v>168</v>
      </c>
      <c r="B83" s="142"/>
      <c r="C83" s="142"/>
      <c r="D83" s="142"/>
      <c r="E83" s="142"/>
      <c r="F83" s="142"/>
      <c r="G83" s="142"/>
      <c r="H83" s="142"/>
      <c r="I83" s="142"/>
      <c r="J83" s="142"/>
      <c r="K83" s="142"/>
    </row>
    <row r="84" spans="1:11" ht="13.5">
      <c r="A84" s="142" t="s">
        <v>169</v>
      </c>
      <c r="B84" s="142"/>
      <c r="C84" s="142"/>
      <c r="D84" s="142"/>
      <c r="E84" s="142"/>
      <c r="F84" s="142" t="s">
        <v>170</v>
      </c>
      <c r="G84" s="142"/>
      <c r="H84" s="142"/>
      <c r="I84" s="142"/>
      <c r="J84" s="142"/>
      <c r="K84" s="142"/>
    </row>
    <row r="85" spans="1:11" ht="13.5">
      <c r="A85" s="142"/>
      <c r="B85" s="142"/>
      <c r="C85" s="142"/>
      <c r="D85" s="142"/>
      <c r="E85" s="142"/>
      <c r="F85" s="142"/>
      <c r="G85" s="142"/>
      <c r="H85" s="142"/>
      <c r="I85" s="142"/>
      <c r="J85" s="142"/>
      <c r="K85" s="142"/>
    </row>
    <row r="86" spans="1:11" ht="13.5">
      <c r="A86" s="142"/>
      <c r="B86" s="142"/>
      <c r="C86" s="142"/>
      <c r="D86" s="142"/>
      <c r="E86" s="142"/>
      <c r="F86" s="142"/>
      <c r="G86" s="142"/>
      <c r="H86" s="142"/>
      <c r="I86" s="142"/>
      <c r="J86" s="142"/>
      <c r="K86" s="142"/>
    </row>
    <row r="87" spans="1:11" ht="13.5">
      <c r="A87" s="142" t="s">
        <v>171</v>
      </c>
      <c r="B87" s="142"/>
      <c r="C87" s="142"/>
      <c r="D87" s="142"/>
      <c r="E87" s="142"/>
      <c r="F87" s="142"/>
      <c r="G87" s="142"/>
      <c r="H87" s="142"/>
      <c r="I87" s="142"/>
      <c r="J87" s="142"/>
      <c r="K87" s="142"/>
    </row>
    <row r="88" spans="1:11" ht="13.5">
      <c r="A88" s="142" t="s">
        <v>172</v>
      </c>
      <c r="B88" s="142"/>
      <c r="C88" s="142"/>
      <c r="D88" s="142"/>
      <c r="E88" s="142"/>
      <c r="F88" s="142"/>
      <c r="G88" s="142"/>
      <c r="H88" s="142"/>
      <c r="I88" s="142"/>
      <c r="J88" s="142"/>
      <c r="K88" s="142"/>
    </row>
    <row r="89" spans="1:11" ht="13.5">
      <c r="A89" s="142" t="s">
        <v>173</v>
      </c>
      <c r="B89" s="142"/>
      <c r="C89" s="142"/>
      <c r="D89" s="142"/>
      <c r="E89" s="142"/>
      <c r="F89" s="142"/>
      <c r="G89" s="142"/>
      <c r="H89" s="142"/>
      <c r="I89" s="142"/>
      <c r="J89" s="142"/>
      <c r="K89" s="142"/>
    </row>
    <row r="90" spans="1:11" ht="13.5">
      <c r="A90" s="142" t="s">
        <v>196</v>
      </c>
      <c r="B90" s="142"/>
      <c r="C90" s="142"/>
      <c r="D90" s="142"/>
      <c r="E90" s="142"/>
      <c r="F90" s="142"/>
      <c r="G90" s="142"/>
      <c r="H90" s="142"/>
      <c r="I90" s="142"/>
      <c r="J90" s="142"/>
      <c r="K90" s="142"/>
    </row>
    <row r="91" spans="1:11" ht="13.5">
      <c r="A91" s="142" t="s">
        <v>197</v>
      </c>
      <c r="B91" s="142"/>
      <c r="C91" s="142"/>
      <c r="D91" s="142"/>
      <c r="E91" s="142"/>
      <c r="F91" s="142"/>
      <c r="G91" s="142"/>
      <c r="H91" s="142"/>
      <c r="I91" s="142"/>
      <c r="J91" s="142"/>
      <c r="K91" s="142"/>
    </row>
    <row r="92" spans="1:11" ht="13.5">
      <c r="A92" s="142" t="s">
        <v>174</v>
      </c>
      <c r="B92" s="142"/>
      <c r="C92" s="142"/>
      <c r="D92" s="142"/>
      <c r="E92" s="142"/>
      <c r="F92" s="142"/>
      <c r="G92" s="142"/>
      <c r="H92" s="142"/>
      <c r="I92" s="142"/>
      <c r="J92" s="142"/>
      <c r="K92" s="142"/>
    </row>
    <row r="93" spans="1:11" ht="13.5">
      <c r="A93" s="142"/>
      <c r="B93" s="142"/>
      <c r="C93" s="142"/>
      <c r="D93" s="142"/>
      <c r="E93" s="142"/>
      <c r="F93" s="142"/>
      <c r="G93" s="142"/>
      <c r="H93" s="142"/>
      <c r="I93" s="142"/>
      <c r="J93" s="142"/>
      <c r="K93" s="142"/>
    </row>
    <row r="94" spans="1:11" ht="13.5">
      <c r="A94" s="142"/>
      <c r="B94" s="142"/>
      <c r="C94" s="142"/>
      <c r="D94" s="142"/>
      <c r="E94" s="142"/>
      <c r="F94" s="142"/>
      <c r="G94" s="142"/>
      <c r="H94" s="142"/>
      <c r="I94" s="142"/>
      <c r="J94" s="142"/>
      <c r="K94" s="142"/>
    </row>
    <row r="95" spans="1:11" ht="13.5">
      <c r="A95" s="142"/>
      <c r="B95" s="142"/>
      <c r="C95" s="142"/>
      <c r="D95" s="142"/>
      <c r="E95" s="142"/>
      <c r="F95" s="142"/>
      <c r="G95" s="142"/>
      <c r="H95" s="142"/>
      <c r="I95" s="142"/>
      <c r="J95" s="142"/>
      <c r="K95" s="142"/>
    </row>
    <row r="96" spans="1:11" ht="13.5">
      <c r="A96" s="142"/>
      <c r="B96" s="142"/>
      <c r="C96" s="142"/>
      <c r="D96" s="142"/>
      <c r="E96" s="142"/>
      <c r="F96" s="142"/>
      <c r="G96" s="142"/>
      <c r="H96" s="142"/>
      <c r="I96" s="142"/>
      <c r="J96" s="142"/>
      <c r="K96" s="142"/>
    </row>
    <row r="97" spans="1:11" ht="13.5">
      <c r="A97" s="142"/>
      <c r="B97" s="142"/>
      <c r="C97" s="142"/>
      <c r="D97" s="142"/>
      <c r="E97" s="142"/>
      <c r="F97" s="142"/>
      <c r="G97" s="142"/>
      <c r="H97" s="142"/>
      <c r="I97" s="142"/>
      <c r="J97" s="142"/>
      <c r="K97" s="142"/>
    </row>
    <row r="98" spans="1:11" ht="13.5">
      <c r="A98" s="142"/>
      <c r="B98" s="142"/>
      <c r="C98" s="142"/>
      <c r="D98" s="142"/>
      <c r="E98" s="142"/>
      <c r="F98" s="142"/>
      <c r="G98" s="142"/>
      <c r="H98" s="142"/>
      <c r="I98" s="142"/>
      <c r="J98" s="142"/>
      <c r="K98" s="142"/>
    </row>
    <row r="99" spans="1:11" ht="13.5">
      <c r="A99" s="142"/>
      <c r="B99" s="142"/>
      <c r="C99" s="142"/>
      <c r="D99" s="142"/>
      <c r="E99" s="142"/>
      <c r="F99" s="142"/>
      <c r="G99" s="142"/>
      <c r="H99" s="142"/>
      <c r="I99" s="142"/>
      <c r="J99" s="142"/>
      <c r="K99" s="142"/>
    </row>
    <row r="100" spans="1:11" ht="13.5">
      <c r="A100" s="142"/>
      <c r="B100" s="142"/>
      <c r="C100" s="142"/>
      <c r="D100" s="142"/>
      <c r="E100" s="142"/>
      <c r="F100" s="142"/>
      <c r="G100" s="142"/>
      <c r="H100" s="142"/>
      <c r="I100" s="142"/>
      <c r="J100" s="142"/>
      <c r="K100" s="142"/>
    </row>
    <row r="101" spans="1:11" ht="13.5">
      <c r="A101" s="142"/>
      <c r="B101" s="142"/>
      <c r="C101" s="142"/>
      <c r="D101" s="142"/>
      <c r="E101" s="142"/>
      <c r="F101" s="142"/>
      <c r="G101" s="142"/>
      <c r="H101" s="142"/>
      <c r="I101" s="142"/>
      <c r="J101" s="142"/>
      <c r="K101" s="142"/>
    </row>
    <row r="102" spans="1:11" ht="13.5">
      <c r="A102" s="142"/>
      <c r="B102" s="142"/>
      <c r="C102" s="142"/>
      <c r="D102" s="142"/>
      <c r="E102" s="142"/>
      <c r="F102" s="142"/>
      <c r="G102" s="142"/>
      <c r="H102" s="142"/>
      <c r="I102" s="142"/>
      <c r="J102" s="142"/>
      <c r="K102" s="142"/>
    </row>
    <row r="103" spans="1:11" ht="13.5">
      <c r="A103" s="142"/>
      <c r="B103" s="142"/>
      <c r="C103" s="142"/>
      <c r="D103" s="142"/>
      <c r="E103" s="142"/>
      <c r="F103" s="142"/>
      <c r="G103" s="142"/>
      <c r="H103" s="142"/>
      <c r="I103" s="142"/>
      <c r="J103" s="142"/>
      <c r="K103" s="142"/>
    </row>
    <row r="104" spans="1:11" ht="13.5">
      <c r="A104" s="142"/>
      <c r="B104" s="142"/>
      <c r="C104" s="142"/>
      <c r="D104" s="142"/>
      <c r="E104" s="142"/>
      <c r="F104" s="142"/>
      <c r="G104" s="142"/>
      <c r="H104" s="142"/>
      <c r="I104" s="142"/>
      <c r="J104" s="142"/>
      <c r="K104" s="142"/>
    </row>
    <row r="105" spans="1:11" ht="13.5">
      <c r="A105" s="142"/>
      <c r="B105" s="142"/>
      <c r="C105" s="142"/>
      <c r="D105" s="142"/>
      <c r="E105" s="142"/>
      <c r="F105" s="142"/>
      <c r="G105" s="142"/>
      <c r="H105" s="142"/>
      <c r="I105" s="142"/>
      <c r="J105" s="142"/>
      <c r="K105" s="142"/>
    </row>
    <row r="106" spans="1:11" ht="13.5">
      <c r="A106" s="142"/>
      <c r="B106" s="142"/>
      <c r="C106" s="142"/>
      <c r="D106" s="142"/>
      <c r="E106" s="142"/>
      <c r="F106" s="142"/>
      <c r="G106" s="142"/>
      <c r="H106" s="142"/>
      <c r="I106" s="142"/>
      <c r="J106" s="142"/>
      <c r="K106" s="142"/>
    </row>
    <row r="107" spans="1:11" ht="13.5">
      <c r="A107" s="142"/>
      <c r="B107" s="142"/>
      <c r="C107" s="142"/>
      <c r="D107" s="142"/>
      <c r="E107" s="142"/>
      <c r="F107" s="142"/>
      <c r="G107" s="142"/>
      <c r="H107" s="142"/>
      <c r="I107" s="142"/>
      <c r="J107" s="142"/>
      <c r="K107" s="142"/>
    </row>
    <row r="108" spans="1:11" ht="13.5">
      <c r="A108" s="142"/>
      <c r="B108" s="142"/>
      <c r="C108" s="142"/>
      <c r="D108" s="142"/>
      <c r="E108" s="142"/>
      <c r="F108" s="142"/>
      <c r="G108" s="142"/>
      <c r="H108" s="142"/>
      <c r="I108" s="142"/>
      <c r="J108" s="142"/>
      <c r="K108" s="142"/>
    </row>
    <row r="109" spans="1:11" ht="13.5">
      <c r="A109" s="142"/>
      <c r="B109" s="142"/>
      <c r="C109" s="142"/>
      <c r="D109" s="142"/>
      <c r="E109" s="142"/>
      <c r="F109" s="142"/>
      <c r="G109" s="142"/>
      <c r="H109" s="142"/>
      <c r="I109" s="142"/>
      <c r="J109" s="142"/>
      <c r="K109" s="142"/>
    </row>
    <row r="110" spans="1:11" ht="13.5">
      <c r="A110" s="142"/>
      <c r="B110" s="142"/>
      <c r="C110" s="142"/>
      <c r="D110" s="142"/>
      <c r="E110" s="142"/>
      <c r="F110" s="142"/>
      <c r="G110" s="142"/>
      <c r="H110" s="142"/>
      <c r="I110" s="142"/>
      <c r="J110" s="142"/>
      <c r="K110" s="142"/>
    </row>
    <row r="111" spans="1:11" ht="13.5">
      <c r="A111" s="142"/>
      <c r="B111" s="142"/>
      <c r="C111" s="142"/>
      <c r="D111" s="142"/>
      <c r="E111" s="142"/>
      <c r="F111" s="142"/>
      <c r="G111" s="142"/>
      <c r="H111" s="142"/>
      <c r="I111" s="142"/>
      <c r="J111" s="142"/>
      <c r="K111" s="142"/>
    </row>
    <row r="112" spans="1:11" ht="13.5">
      <c r="A112" s="142"/>
      <c r="B112" s="142"/>
      <c r="C112" s="142"/>
      <c r="D112" s="142"/>
      <c r="E112" s="142"/>
      <c r="F112" s="142"/>
      <c r="G112" s="142"/>
      <c r="H112" s="142"/>
      <c r="I112" s="142"/>
      <c r="J112" s="142"/>
      <c r="K112" s="142"/>
    </row>
    <row r="113" spans="1:11" ht="13.5">
      <c r="A113" s="142"/>
      <c r="B113" s="142"/>
      <c r="C113" s="142"/>
      <c r="D113" s="142"/>
      <c r="E113" s="142"/>
      <c r="F113" s="142"/>
      <c r="G113" s="142"/>
      <c r="H113" s="142"/>
      <c r="I113" s="142"/>
      <c r="J113" s="142"/>
      <c r="K113" s="142"/>
    </row>
    <row r="114" spans="1:11" ht="13.5">
      <c r="A114" s="142"/>
      <c r="B114" s="142"/>
      <c r="C114" s="142"/>
      <c r="D114" s="142"/>
      <c r="E114" s="142"/>
      <c r="F114" s="142"/>
      <c r="G114" s="142"/>
      <c r="H114" s="142"/>
      <c r="I114" s="142"/>
      <c r="J114" s="142"/>
      <c r="K114" s="142"/>
    </row>
    <row r="115" spans="1:11" ht="13.5">
      <c r="A115" s="142"/>
      <c r="B115" s="142"/>
      <c r="C115" s="142"/>
      <c r="D115" s="142"/>
      <c r="E115" s="142"/>
      <c r="F115" s="142"/>
      <c r="G115" s="142"/>
      <c r="H115" s="142"/>
      <c r="I115" s="142"/>
      <c r="J115" s="142"/>
      <c r="K115" s="142"/>
    </row>
    <row r="116" spans="1:11" ht="13.5">
      <c r="A116" s="142"/>
      <c r="B116" s="142"/>
      <c r="C116" s="142"/>
      <c r="D116" s="142"/>
      <c r="E116" s="142"/>
      <c r="F116" s="142"/>
      <c r="G116" s="142"/>
      <c r="H116" s="142"/>
      <c r="I116" s="142"/>
      <c r="J116" s="142"/>
      <c r="K116" s="142"/>
    </row>
    <row r="117" spans="1:11" ht="13.5">
      <c r="A117" s="142"/>
      <c r="B117" s="142"/>
      <c r="C117" s="142"/>
      <c r="D117" s="142"/>
      <c r="E117" s="142" t="s">
        <v>175</v>
      </c>
      <c r="F117" s="142"/>
      <c r="G117" s="142"/>
      <c r="H117" s="142"/>
      <c r="I117" s="142"/>
      <c r="J117" s="142"/>
      <c r="K117" s="142"/>
    </row>
    <row r="118" spans="1:11" ht="13.5">
      <c r="A118" s="142" t="s">
        <v>176</v>
      </c>
      <c r="B118" s="142"/>
      <c r="C118" s="142"/>
      <c r="D118" s="142" t="s">
        <v>198</v>
      </c>
      <c r="E118" s="142"/>
      <c r="F118" s="142"/>
      <c r="G118" s="142"/>
      <c r="H118" s="142"/>
      <c r="I118" s="142"/>
      <c r="J118" s="142"/>
      <c r="K118" s="142"/>
    </row>
    <row r="119" spans="1:11" ht="13.5">
      <c r="A119" s="142" t="s">
        <v>177</v>
      </c>
      <c r="B119" s="142"/>
      <c r="C119" s="142"/>
      <c r="D119" s="142"/>
      <c r="E119" s="142"/>
      <c r="F119" s="142"/>
      <c r="G119" s="142"/>
      <c r="H119" s="142"/>
      <c r="I119" s="142"/>
      <c r="J119" s="142"/>
      <c r="K119" s="142"/>
    </row>
    <row r="120" spans="1:11" ht="13.5">
      <c r="A120" s="142" t="s">
        <v>178</v>
      </c>
      <c r="B120" s="142"/>
      <c r="C120" s="142"/>
      <c r="D120" s="142"/>
      <c r="E120" s="142"/>
      <c r="F120" s="142"/>
      <c r="G120" s="142"/>
      <c r="H120" s="142"/>
      <c r="I120" s="142"/>
      <c r="J120" s="142"/>
      <c r="K120" s="142"/>
    </row>
    <row r="121" spans="1:11" ht="13.5">
      <c r="A121" s="142" t="s">
        <v>179</v>
      </c>
      <c r="B121" s="142"/>
      <c r="C121" s="142"/>
      <c r="D121" s="142"/>
      <c r="E121" s="142"/>
      <c r="F121" s="142"/>
      <c r="G121" s="142"/>
      <c r="H121" s="142"/>
      <c r="I121" s="142"/>
      <c r="J121" s="142"/>
      <c r="K121" s="142"/>
    </row>
    <row r="122" spans="1:11" ht="13.5">
      <c r="A122" s="142"/>
      <c r="B122" s="142"/>
      <c r="C122" s="142"/>
      <c r="D122" s="142"/>
      <c r="E122" s="142"/>
      <c r="F122" s="142"/>
      <c r="G122" s="142"/>
      <c r="H122" s="142"/>
      <c r="I122" s="142"/>
      <c r="J122" s="142"/>
      <c r="K122" s="142"/>
    </row>
    <row r="123" spans="1:11" ht="13.5">
      <c r="A123" s="142"/>
      <c r="B123" s="142"/>
      <c r="C123" s="142"/>
      <c r="D123" s="142"/>
      <c r="E123" s="142"/>
      <c r="F123" s="142"/>
      <c r="G123" s="142"/>
      <c r="H123" s="142"/>
      <c r="I123" s="142"/>
      <c r="J123" s="142"/>
      <c r="K123" s="142"/>
    </row>
    <row r="124" spans="1:11" ht="13.5">
      <c r="A124" s="142"/>
      <c r="B124" s="142"/>
      <c r="C124" s="142"/>
      <c r="D124" s="142"/>
      <c r="E124" s="142"/>
      <c r="F124" s="142"/>
      <c r="G124" s="142"/>
      <c r="H124" s="142"/>
      <c r="I124" s="142"/>
      <c r="J124" s="142"/>
      <c r="K124" s="142"/>
    </row>
    <row r="125" spans="1:11" ht="13.5">
      <c r="A125" s="142"/>
      <c r="B125" s="142"/>
      <c r="C125" s="142"/>
      <c r="D125" s="142"/>
      <c r="E125" s="142"/>
      <c r="F125" s="142"/>
      <c r="G125" s="142"/>
      <c r="H125" s="142"/>
      <c r="I125" s="142"/>
      <c r="J125" s="142"/>
      <c r="K125" s="142"/>
    </row>
    <row r="126" spans="1:11" ht="13.5">
      <c r="A126" s="142"/>
      <c r="B126" s="142"/>
      <c r="C126" s="142"/>
      <c r="D126" s="142"/>
      <c r="E126" s="142"/>
      <c r="F126" s="142"/>
      <c r="G126" s="142"/>
      <c r="H126" s="142"/>
      <c r="I126" s="142"/>
      <c r="J126" s="142"/>
      <c r="K126" s="142"/>
    </row>
    <row r="127" spans="1:11" ht="13.5">
      <c r="A127" s="142"/>
      <c r="B127" s="142"/>
      <c r="C127" s="142"/>
      <c r="D127" s="142"/>
      <c r="E127" s="142"/>
      <c r="F127" s="142"/>
      <c r="G127" s="142"/>
      <c r="H127" s="142"/>
      <c r="I127" s="142"/>
      <c r="J127" s="142"/>
      <c r="K127" s="142"/>
    </row>
    <row r="128" spans="1:11" ht="13.5">
      <c r="A128" s="142"/>
      <c r="B128" s="142"/>
      <c r="C128" s="142"/>
      <c r="D128" s="142"/>
      <c r="E128" s="142"/>
      <c r="F128" s="142"/>
      <c r="G128" s="142"/>
      <c r="H128" s="142"/>
      <c r="I128" s="142"/>
      <c r="J128" s="142"/>
      <c r="K128" s="142"/>
    </row>
    <row r="129" spans="1:11" ht="13.5">
      <c r="A129" s="142"/>
      <c r="B129" s="142"/>
      <c r="C129" s="142"/>
      <c r="D129" s="142"/>
      <c r="E129" s="142"/>
      <c r="F129" s="142"/>
      <c r="G129" s="142"/>
      <c r="H129" s="142"/>
      <c r="I129" s="142"/>
      <c r="J129" s="142"/>
      <c r="K129" s="142"/>
    </row>
    <row r="130" spans="1:11" ht="13.5">
      <c r="A130" s="142"/>
      <c r="B130" s="142"/>
      <c r="C130" s="142"/>
      <c r="D130" s="142"/>
      <c r="E130" s="142"/>
      <c r="F130" s="142"/>
      <c r="G130" s="142"/>
      <c r="H130" s="142"/>
      <c r="I130" s="142"/>
      <c r="J130" s="142"/>
      <c r="K130" s="142"/>
    </row>
    <row r="131" spans="1:11" ht="13.5">
      <c r="A131" s="142"/>
      <c r="B131" s="142"/>
      <c r="C131" s="142"/>
      <c r="D131" s="142"/>
      <c r="E131" s="142"/>
      <c r="F131" s="142"/>
      <c r="G131" s="142"/>
      <c r="H131" s="142"/>
      <c r="I131" s="142"/>
      <c r="J131" s="142"/>
      <c r="K131" s="142"/>
    </row>
    <row r="132" spans="1:11" ht="13.5">
      <c r="A132" s="142"/>
      <c r="B132" s="142"/>
      <c r="C132" s="142"/>
      <c r="D132" s="142"/>
      <c r="E132" s="142"/>
      <c r="F132" s="142"/>
      <c r="G132" s="142"/>
      <c r="H132" s="142"/>
      <c r="I132" s="142"/>
      <c r="J132" s="142"/>
      <c r="K132" s="142"/>
    </row>
    <row r="133" spans="1:11" ht="13.5">
      <c r="A133" s="142"/>
      <c r="B133" s="142"/>
      <c r="C133" s="142"/>
      <c r="D133" s="142"/>
      <c r="E133" s="142"/>
      <c r="F133" s="142"/>
      <c r="G133" s="142"/>
      <c r="H133" s="142"/>
      <c r="I133" s="142"/>
      <c r="J133" s="142"/>
      <c r="K133" s="142"/>
    </row>
    <row r="134" spans="1:11" ht="13.5">
      <c r="A134" s="142"/>
      <c r="B134" s="142"/>
      <c r="C134" s="142"/>
      <c r="D134" s="142"/>
      <c r="E134" s="142"/>
      <c r="F134" s="142"/>
      <c r="G134" s="142"/>
      <c r="H134" s="142"/>
      <c r="I134" s="142"/>
      <c r="J134" s="142"/>
      <c r="K134" s="142"/>
    </row>
    <row r="135" spans="1:11" ht="13.5">
      <c r="A135" s="142"/>
      <c r="B135" s="142"/>
      <c r="C135" s="142"/>
      <c r="D135" s="142"/>
      <c r="E135" s="142"/>
      <c r="F135" s="142"/>
      <c r="G135" s="142"/>
      <c r="H135" s="142"/>
      <c r="I135" s="142"/>
      <c r="J135" s="142"/>
      <c r="K135" s="142"/>
    </row>
    <row r="136" spans="1:11" ht="13.5">
      <c r="A136" s="142"/>
      <c r="B136" s="142"/>
      <c r="C136" s="142"/>
      <c r="D136" s="142"/>
      <c r="E136" s="142"/>
      <c r="F136" s="142"/>
      <c r="G136" s="142"/>
      <c r="H136" s="142"/>
      <c r="I136" s="142"/>
      <c r="J136" s="142"/>
      <c r="K136" s="142"/>
    </row>
    <row r="137" spans="1:11" ht="13.5">
      <c r="A137" s="142"/>
      <c r="B137" s="142"/>
      <c r="C137" s="142"/>
      <c r="D137" s="142"/>
      <c r="E137" s="142"/>
      <c r="F137" s="142"/>
      <c r="G137" s="142"/>
      <c r="H137" s="142"/>
      <c r="I137" s="142"/>
      <c r="J137" s="142"/>
      <c r="K137" s="142"/>
    </row>
    <row r="138" spans="1:11" ht="13.5">
      <c r="A138" s="142"/>
      <c r="B138" s="142"/>
      <c r="C138" s="142"/>
      <c r="D138" s="142"/>
      <c r="E138" s="142"/>
      <c r="F138" s="142"/>
      <c r="G138" s="142"/>
      <c r="H138" s="142"/>
      <c r="I138" s="142"/>
      <c r="J138" s="142"/>
      <c r="K138" s="142"/>
    </row>
    <row r="139" spans="1:11" ht="13.5">
      <c r="A139" s="142"/>
      <c r="B139" s="142"/>
      <c r="C139" s="142"/>
      <c r="D139" s="142"/>
      <c r="E139" s="142"/>
      <c r="F139" s="142"/>
      <c r="G139" s="142"/>
      <c r="H139" s="142"/>
      <c r="I139" s="142"/>
      <c r="J139" s="142"/>
      <c r="K139" s="142"/>
    </row>
  </sheetData>
  <printOptions/>
  <pageMargins left="0.75" right="0.75" top="1" bottom="1" header="0.512" footer="0.51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S45"/>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7" sqref="C7"/>
    </sheetView>
  </sheetViews>
  <sheetFormatPr defaultColWidth="9.00390625" defaultRowHeight="13.5"/>
  <cols>
    <col min="1" max="1" width="5.125" style="68" customWidth="1"/>
    <col min="2" max="2" width="13.25390625" style="57" customWidth="1"/>
    <col min="3" max="3" width="20.75390625" style="57" customWidth="1"/>
    <col min="4" max="4" width="4.50390625" style="57" bestFit="1" customWidth="1"/>
    <col min="5" max="5" width="14.125" style="57" customWidth="1"/>
    <col min="6" max="7" width="11.375" style="57" customWidth="1"/>
    <col min="8" max="8" width="10.50390625" style="57" bestFit="1" customWidth="1"/>
    <col min="9" max="10" width="12.25390625" style="57" customWidth="1"/>
    <col min="11" max="11" width="10.625" style="57" customWidth="1"/>
    <col min="12" max="12" width="5.75390625" style="57" customWidth="1"/>
    <col min="13" max="13" width="12.625" style="57" customWidth="1"/>
    <col min="14" max="14" width="5.75390625" style="57" customWidth="1"/>
    <col min="15" max="15" width="12.625" style="57" customWidth="1"/>
    <col min="16" max="16" width="5.75390625" style="57" customWidth="1"/>
    <col min="17" max="17" width="12.625" style="57" customWidth="1"/>
    <col min="18" max="16384" width="9.00390625" style="57" customWidth="1"/>
  </cols>
  <sheetData>
    <row r="1" spans="1:19" ht="13.5">
      <c r="A1" s="251" t="s">
        <v>115</v>
      </c>
      <c r="B1" s="244" t="s">
        <v>116</v>
      </c>
      <c r="C1" s="255" t="s">
        <v>117</v>
      </c>
      <c r="D1" s="255" t="s">
        <v>118</v>
      </c>
      <c r="E1" s="55" t="s">
        <v>119</v>
      </c>
      <c r="F1" s="253"/>
      <c r="G1" s="253"/>
      <c r="H1" s="254"/>
      <c r="I1" s="253"/>
      <c r="J1" s="253"/>
      <c r="K1" s="254"/>
      <c r="L1" s="56"/>
      <c r="M1" s="56"/>
      <c r="N1" s="56"/>
      <c r="O1" s="56"/>
      <c r="P1" s="56"/>
      <c r="Q1" s="56"/>
      <c r="S1" s="57" t="s">
        <v>120</v>
      </c>
    </row>
    <row r="2" spans="1:19" ht="13.5">
      <c r="A2" s="252"/>
      <c r="B2" s="252"/>
      <c r="C2" s="256"/>
      <c r="D2" s="256"/>
      <c r="E2" s="60" t="s">
        <v>121</v>
      </c>
      <c r="F2" s="61" t="s">
        <v>122</v>
      </c>
      <c r="G2" s="161" t="s">
        <v>201</v>
      </c>
      <c r="H2" s="62" t="s">
        <v>282</v>
      </c>
      <c r="I2" s="61" t="s">
        <v>122</v>
      </c>
      <c r="J2" s="161" t="s">
        <v>201</v>
      </c>
      <c r="K2" s="62" t="s">
        <v>123</v>
      </c>
      <c r="L2" s="56" t="s">
        <v>112</v>
      </c>
      <c r="M2" s="56" t="s">
        <v>180</v>
      </c>
      <c r="N2" s="56" t="s">
        <v>113</v>
      </c>
      <c r="O2" s="56" t="s">
        <v>180</v>
      </c>
      <c r="P2" s="56" t="s">
        <v>124</v>
      </c>
      <c r="Q2" s="56" t="s">
        <v>180</v>
      </c>
      <c r="S2" s="57" t="s">
        <v>125</v>
      </c>
    </row>
    <row r="3" spans="1:17" ht="27" customHeight="1">
      <c r="A3" s="58">
        <v>1</v>
      </c>
      <c r="B3" s="66" t="s">
        <v>290</v>
      </c>
      <c r="C3" s="59" t="s">
        <v>293</v>
      </c>
      <c r="D3" s="59" t="s">
        <v>202</v>
      </c>
      <c r="E3" s="63">
        <v>33542</v>
      </c>
      <c r="F3" s="64" t="s">
        <v>114</v>
      </c>
      <c r="G3" s="162"/>
      <c r="H3" s="65" t="s">
        <v>283</v>
      </c>
      <c r="I3" s="64"/>
      <c r="J3" s="162"/>
      <c r="K3" s="65"/>
      <c r="L3" s="56">
        <v>4</v>
      </c>
      <c r="M3" s="56"/>
      <c r="N3" s="56">
        <v>0</v>
      </c>
      <c r="O3" s="56"/>
      <c r="P3" s="56">
        <v>0</v>
      </c>
      <c r="Q3" s="56"/>
    </row>
    <row r="4" spans="1:17" ht="27" customHeight="1">
      <c r="A4" s="58">
        <v>2</v>
      </c>
      <c r="B4" s="59" t="s">
        <v>291</v>
      </c>
      <c r="C4" s="59" t="s">
        <v>294</v>
      </c>
      <c r="D4" s="59" t="s">
        <v>202</v>
      </c>
      <c r="E4" s="63">
        <v>33498</v>
      </c>
      <c r="F4" s="64" t="s">
        <v>286</v>
      </c>
      <c r="G4" s="162"/>
      <c r="H4" s="65" t="s">
        <v>287</v>
      </c>
      <c r="I4" s="64" t="s">
        <v>288</v>
      </c>
      <c r="J4" s="162"/>
      <c r="K4" s="65" t="s">
        <v>289</v>
      </c>
      <c r="L4" s="56">
        <v>6</v>
      </c>
      <c r="M4" s="56"/>
      <c r="N4" s="56">
        <v>2</v>
      </c>
      <c r="O4" s="56"/>
      <c r="P4" s="56">
        <v>0</v>
      </c>
      <c r="Q4" s="56"/>
    </row>
    <row r="5" spans="1:17" ht="27" customHeight="1">
      <c r="A5" s="58">
        <v>3</v>
      </c>
      <c r="B5" s="66" t="s">
        <v>292</v>
      </c>
      <c r="C5" s="59" t="s">
        <v>295</v>
      </c>
      <c r="D5" s="59" t="s">
        <v>125</v>
      </c>
      <c r="E5" s="63">
        <v>33458</v>
      </c>
      <c r="F5" s="64" t="s">
        <v>204</v>
      </c>
      <c r="G5" s="162"/>
      <c r="H5" s="65" t="s">
        <v>284</v>
      </c>
      <c r="I5" s="64" t="s">
        <v>205</v>
      </c>
      <c r="J5" s="162"/>
      <c r="K5" s="65" t="s">
        <v>206</v>
      </c>
      <c r="L5" s="56">
        <v>2</v>
      </c>
      <c r="M5" s="56"/>
      <c r="N5" s="56">
        <v>10</v>
      </c>
      <c r="O5" s="56" t="s">
        <v>207</v>
      </c>
      <c r="P5" s="56">
        <v>7</v>
      </c>
      <c r="Q5" s="56"/>
    </row>
    <row r="6" spans="1:17" ht="27" customHeight="1">
      <c r="A6" s="58">
        <v>4</v>
      </c>
      <c r="B6" s="66" t="s">
        <v>296</v>
      </c>
      <c r="C6" s="59" t="s">
        <v>297</v>
      </c>
      <c r="D6" s="59" t="s">
        <v>203</v>
      </c>
      <c r="E6" s="63">
        <v>33358</v>
      </c>
      <c r="F6" s="64" t="s">
        <v>208</v>
      </c>
      <c r="G6" s="162"/>
      <c r="H6" s="65" t="s">
        <v>285</v>
      </c>
      <c r="I6" s="64"/>
      <c r="J6" s="162"/>
      <c r="K6" s="65"/>
      <c r="L6" s="56">
        <v>7</v>
      </c>
      <c r="M6" s="56"/>
      <c r="N6" s="56">
        <v>8</v>
      </c>
      <c r="O6" s="56"/>
      <c r="P6" s="56">
        <v>1</v>
      </c>
      <c r="Q6" s="56"/>
    </row>
    <row r="7" spans="1:17" ht="27" customHeight="1">
      <c r="A7" s="58">
        <v>5</v>
      </c>
      <c r="B7" s="66"/>
      <c r="C7" s="59"/>
      <c r="D7" s="59"/>
      <c r="E7" s="63"/>
      <c r="F7" s="64"/>
      <c r="G7" s="162"/>
      <c r="H7" s="65"/>
      <c r="I7" s="64"/>
      <c r="J7" s="162"/>
      <c r="K7" s="65"/>
      <c r="L7" s="56"/>
      <c r="M7" s="56"/>
      <c r="N7" s="56"/>
      <c r="O7" s="56"/>
      <c r="P7" s="56"/>
      <c r="Q7" s="56"/>
    </row>
    <row r="8" spans="1:17" ht="27" customHeight="1">
      <c r="A8" s="58">
        <v>6</v>
      </c>
      <c r="B8" s="59"/>
      <c r="C8" s="59"/>
      <c r="D8" s="59"/>
      <c r="E8" s="63"/>
      <c r="F8" s="64"/>
      <c r="G8" s="162"/>
      <c r="H8" s="65"/>
      <c r="I8" s="64"/>
      <c r="J8" s="162"/>
      <c r="K8" s="65"/>
      <c r="L8" s="56"/>
      <c r="M8" s="56"/>
      <c r="N8" s="56"/>
      <c r="O8" s="56"/>
      <c r="P8" s="56"/>
      <c r="Q8" s="56"/>
    </row>
    <row r="9" spans="1:17" ht="27" customHeight="1">
      <c r="A9" s="58">
        <v>7</v>
      </c>
      <c r="B9" s="66"/>
      <c r="C9" s="59"/>
      <c r="D9" s="59"/>
      <c r="E9" s="63"/>
      <c r="F9" s="64"/>
      <c r="G9" s="162"/>
      <c r="H9" s="65"/>
      <c r="I9" s="64"/>
      <c r="J9" s="162"/>
      <c r="K9" s="65"/>
      <c r="L9" s="56"/>
      <c r="M9" s="56"/>
      <c r="N9" s="56"/>
      <c r="O9" s="56"/>
      <c r="P9" s="56"/>
      <c r="Q9" s="56"/>
    </row>
    <row r="10" spans="1:17" ht="27" customHeight="1">
      <c r="A10" s="58">
        <v>8</v>
      </c>
      <c r="B10" s="66"/>
      <c r="C10" s="59"/>
      <c r="D10" s="59"/>
      <c r="E10" s="63"/>
      <c r="F10" s="64"/>
      <c r="G10" s="162"/>
      <c r="H10" s="65"/>
      <c r="I10" s="64"/>
      <c r="J10" s="162"/>
      <c r="K10" s="65"/>
      <c r="L10" s="56"/>
      <c r="M10" s="56"/>
      <c r="N10" s="56"/>
      <c r="O10" s="56"/>
      <c r="P10" s="56"/>
      <c r="Q10" s="56"/>
    </row>
    <row r="11" spans="1:17" ht="27" customHeight="1">
      <c r="A11" s="58">
        <v>9</v>
      </c>
      <c r="B11" s="66"/>
      <c r="C11" s="59"/>
      <c r="D11" s="59"/>
      <c r="E11" s="63"/>
      <c r="F11" s="64"/>
      <c r="G11" s="162"/>
      <c r="H11" s="65"/>
      <c r="I11" s="64"/>
      <c r="J11" s="162"/>
      <c r="K11" s="65"/>
      <c r="L11" s="56"/>
      <c r="M11" s="56"/>
      <c r="N11" s="56"/>
      <c r="O11" s="56"/>
      <c r="P11" s="56"/>
      <c r="Q11" s="56"/>
    </row>
    <row r="12" spans="1:17" ht="27" customHeight="1">
      <c r="A12" s="58">
        <v>10</v>
      </c>
      <c r="B12" s="59"/>
      <c r="C12" s="59"/>
      <c r="D12" s="59"/>
      <c r="E12" s="63"/>
      <c r="F12" s="64"/>
      <c r="G12" s="162"/>
      <c r="H12" s="65"/>
      <c r="I12" s="64"/>
      <c r="J12" s="162"/>
      <c r="K12" s="65"/>
      <c r="L12" s="56"/>
      <c r="M12" s="56"/>
      <c r="N12" s="56"/>
      <c r="O12" s="56"/>
      <c r="P12" s="56"/>
      <c r="Q12" s="56"/>
    </row>
    <row r="13" spans="1:17" ht="27" customHeight="1">
      <c r="A13" s="58">
        <v>11</v>
      </c>
      <c r="B13" s="66"/>
      <c r="C13" s="59"/>
      <c r="D13" s="59"/>
      <c r="E13" s="63"/>
      <c r="F13" s="64"/>
      <c r="G13" s="162"/>
      <c r="H13" s="65"/>
      <c r="I13" s="64"/>
      <c r="J13" s="162"/>
      <c r="K13" s="65"/>
      <c r="L13" s="56"/>
      <c r="M13" s="56"/>
      <c r="N13" s="56"/>
      <c r="O13" s="56"/>
      <c r="P13" s="56"/>
      <c r="Q13" s="56"/>
    </row>
    <row r="14" spans="1:17" ht="27" customHeight="1">
      <c r="A14" s="58">
        <v>12</v>
      </c>
      <c r="B14" s="66"/>
      <c r="C14" s="59"/>
      <c r="D14" s="59"/>
      <c r="E14" s="63"/>
      <c r="F14" s="64"/>
      <c r="G14" s="162"/>
      <c r="H14" s="65"/>
      <c r="I14" s="64"/>
      <c r="J14" s="162"/>
      <c r="K14" s="65"/>
      <c r="L14" s="56"/>
      <c r="M14" s="56"/>
      <c r="N14" s="56"/>
      <c r="O14" s="56"/>
      <c r="P14" s="56"/>
      <c r="Q14" s="56"/>
    </row>
    <row r="15" spans="1:17" ht="27" customHeight="1">
      <c r="A15" s="58">
        <v>13</v>
      </c>
      <c r="B15" s="66"/>
      <c r="C15" s="59"/>
      <c r="D15" s="59"/>
      <c r="E15" s="63"/>
      <c r="F15" s="64"/>
      <c r="G15" s="162"/>
      <c r="H15" s="65"/>
      <c r="I15" s="64"/>
      <c r="J15" s="162"/>
      <c r="K15" s="65"/>
      <c r="L15" s="56"/>
      <c r="M15" s="56"/>
      <c r="N15" s="56"/>
      <c r="O15" s="56"/>
      <c r="P15" s="56"/>
      <c r="Q15" s="56"/>
    </row>
    <row r="16" spans="1:17" ht="27" customHeight="1">
      <c r="A16" s="58">
        <v>14</v>
      </c>
      <c r="B16" s="59"/>
      <c r="C16" s="59"/>
      <c r="D16" s="59"/>
      <c r="E16" s="63"/>
      <c r="F16" s="64"/>
      <c r="G16" s="162"/>
      <c r="H16" s="65"/>
      <c r="I16" s="64"/>
      <c r="J16" s="162"/>
      <c r="K16" s="65"/>
      <c r="L16" s="56"/>
      <c r="M16" s="56"/>
      <c r="N16" s="56"/>
      <c r="O16" s="56"/>
      <c r="P16" s="56"/>
      <c r="Q16" s="56"/>
    </row>
    <row r="17" spans="1:17" ht="27" customHeight="1">
      <c r="A17" s="58">
        <v>15</v>
      </c>
      <c r="B17" s="66"/>
      <c r="C17" s="59"/>
      <c r="D17" s="59"/>
      <c r="E17" s="63"/>
      <c r="F17" s="64"/>
      <c r="G17" s="162"/>
      <c r="H17" s="65"/>
      <c r="I17" s="64"/>
      <c r="J17" s="162"/>
      <c r="K17" s="65"/>
      <c r="L17" s="56"/>
      <c r="M17" s="56"/>
      <c r="N17" s="56"/>
      <c r="O17" s="56"/>
      <c r="P17" s="56"/>
      <c r="Q17" s="56"/>
    </row>
    <row r="18" spans="1:17" ht="27" customHeight="1">
      <c r="A18" s="58">
        <v>16</v>
      </c>
      <c r="B18" s="66"/>
      <c r="C18" s="59"/>
      <c r="D18" s="59"/>
      <c r="E18" s="63"/>
      <c r="F18" s="64"/>
      <c r="G18" s="162"/>
      <c r="H18" s="65"/>
      <c r="I18" s="64"/>
      <c r="J18" s="162"/>
      <c r="K18" s="65"/>
      <c r="L18" s="56"/>
      <c r="M18" s="56"/>
      <c r="N18" s="56"/>
      <c r="O18" s="56"/>
      <c r="P18" s="56"/>
      <c r="Q18" s="56"/>
    </row>
    <row r="19" spans="1:17" ht="27" customHeight="1">
      <c r="A19" s="58">
        <v>17</v>
      </c>
      <c r="B19" s="59"/>
      <c r="C19" s="67"/>
      <c r="D19" s="59"/>
      <c r="E19" s="63"/>
      <c r="F19" s="64"/>
      <c r="G19" s="162"/>
      <c r="H19" s="65"/>
      <c r="I19" s="64"/>
      <c r="J19" s="162"/>
      <c r="K19" s="65"/>
      <c r="L19" s="56"/>
      <c r="M19" s="56"/>
      <c r="N19" s="56"/>
      <c r="O19" s="56"/>
      <c r="P19" s="56"/>
      <c r="Q19" s="56"/>
    </row>
    <row r="20" spans="1:17" ht="27" customHeight="1">
      <c r="A20" s="58">
        <v>18</v>
      </c>
      <c r="B20" s="66"/>
      <c r="C20" s="59"/>
      <c r="D20" s="59"/>
      <c r="E20" s="63"/>
      <c r="F20" s="64"/>
      <c r="G20" s="162"/>
      <c r="H20" s="65"/>
      <c r="I20" s="64"/>
      <c r="J20" s="162"/>
      <c r="K20" s="65"/>
      <c r="L20" s="56"/>
      <c r="M20" s="56"/>
      <c r="N20" s="56"/>
      <c r="O20" s="56"/>
      <c r="P20" s="56"/>
      <c r="Q20" s="56"/>
    </row>
    <row r="21" spans="1:17" ht="27" customHeight="1">
      <c r="A21" s="58">
        <v>19</v>
      </c>
      <c r="B21" s="66"/>
      <c r="C21" s="59"/>
      <c r="D21" s="59"/>
      <c r="E21" s="63"/>
      <c r="F21" s="64"/>
      <c r="G21" s="162"/>
      <c r="H21" s="65"/>
      <c r="I21" s="64"/>
      <c r="J21" s="162"/>
      <c r="K21" s="65"/>
      <c r="L21" s="56"/>
      <c r="M21" s="56"/>
      <c r="N21" s="56"/>
      <c r="O21" s="56"/>
      <c r="P21" s="56"/>
      <c r="Q21" s="56"/>
    </row>
    <row r="22" spans="1:17" ht="27" customHeight="1">
      <c r="A22" s="58">
        <v>20</v>
      </c>
      <c r="B22" s="66"/>
      <c r="C22" s="59"/>
      <c r="D22" s="59"/>
      <c r="E22" s="63"/>
      <c r="F22" s="64"/>
      <c r="G22" s="162"/>
      <c r="H22" s="65"/>
      <c r="I22" s="64"/>
      <c r="J22" s="162"/>
      <c r="K22" s="65"/>
      <c r="L22" s="56"/>
      <c r="M22" s="56"/>
      <c r="N22" s="56"/>
      <c r="O22" s="56"/>
      <c r="P22" s="56"/>
      <c r="Q22" s="56"/>
    </row>
    <row r="23" spans="1:17" ht="27" customHeight="1">
      <c r="A23" s="58">
        <v>21</v>
      </c>
      <c r="B23" s="59"/>
      <c r="C23" s="59"/>
      <c r="D23" s="59"/>
      <c r="E23" s="63"/>
      <c r="F23" s="64"/>
      <c r="G23" s="162"/>
      <c r="H23" s="65"/>
      <c r="I23" s="64"/>
      <c r="J23" s="162"/>
      <c r="K23" s="65"/>
      <c r="L23" s="56"/>
      <c r="M23" s="56"/>
      <c r="N23" s="56"/>
      <c r="O23" s="56"/>
      <c r="P23" s="56"/>
      <c r="Q23" s="56"/>
    </row>
    <row r="24" spans="1:17" ht="27" customHeight="1">
      <c r="A24" s="58">
        <v>22</v>
      </c>
      <c r="B24" s="66"/>
      <c r="C24" s="59"/>
      <c r="D24" s="59"/>
      <c r="E24" s="63"/>
      <c r="F24" s="64"/>
      <c r="G24" s="162"/>
      <c r="H24" s="65"/>
      <c r="I24" s="64"/>
      <c r="J24" s="162"/>
      <c r="K24" s="65"/>
      <c r="L24" s="56"/>
      <c r="M24" s="56"/>
      <c r="N24" s="56"/>
      <c r="O24" s="56"/>
      <c r="P24" s="56"/>
      <c r="Q24" s="56"/>
    </row>
    <row r="25" spans="1:17" ht="27" customHeight="1">
      <c r="A25" s="58">
        <v>23</v>
      </c>
      <c r="B25" s="66"/>
      <c r="C25" s="59"/>
      <c r="D25" s="59"/>
      <c r="E25" s="63"/>
      <c r="F25" s="64"/>
      <c r="G25" s="162"/>
      <c r="H25" s="65"/>
      <c r="I25" s="64"/>
      <c r="J25" s="162"/>
      <c r="K25" s="65"/>
      <c r="L25" s="56"/>
      <c r="M25" s="56"/>
      <c r="N25" s="56"/>
      <c r="O25" s="56"/>
      <c r="P25" s="56"/>
      <c r="Q25" s="56"/>
    </row>
    <row r="26" spans="1:17" ht="27" customHeight="1">
      <c r="A26" s="58">
        <v>24</v>
      </c>
      <c r="B26" s="66"/>
      <c r="C26" s="59"/>
      <c r="D26" s="59"/>
      <c r="E26" s="63"/>
      <c r="F26" s="64"/>
      <c r="G26" s="162"/>
      <c r="H26" s="65"/>
      <c r="I26" s="64"/>
      <c r="J26" s="162"/>
      <c r="K26" s="65"/>
      <c r="L26" s="56"/>
      <c r="M26" s="56"/>
      <c r="N26" s="56"/>
      <c r="O26" s="56"/>
      <c r="P26" s="56"/>
      <c r="Q26" s="56"/>
    </row>
    <row r="27" spans="1:17" ht="27" customHeight="1">
      <c r="A27" s="58">
        <v>25</v>
      </c>
      <c r="B27" s="59"/>
      <c r="C27" s="59"/>
      <c r="D27" s="59"/>
      <c r="E27" s="63"/>
      <c r="F27" s="64"/>
      <c r="G27" s="162"/>
      <c r="H27" s="65"/>
      <c r="I27" s="64"/>
      <c r="J27" s="162"/>
      <c r="K27" s="65"/>
      <c r="L27" s="56"/>
      <c r="M27" s="56"/>
      <c r="N27" s="56"/>
      <c r="O27" s="56"/>
      <c r="P27" s="56"/>
      <c r="Q27" s="56"/>
    </row>
    <row r="28" spans="1:17" ht="27" customHeight="1">
      <c r="A28" s="58">
        <v>26</v>
      </c>
      <c r="B28" s="66"/>
      <c r="C28" s="59"/>
      <c r="D28" s="59"/>
      <c r="E28" s="63"/>
      <c r="F28" s="64"/>
      <c r="G28" s="162"/>
      <c r="H28" s="65"/>
      <c r="I28" s="64"/>
      <c r="J28" s="162"/>
      <c r="K28" s="65"/>
      <c r="L28" s="56"/>
      <c r="M28" s="56"/>
      <c r="N28" s="56"/>
      <c r="O28" s="56"/>
      <c r="P28" s="56"/>
      <c r="Q28" s="56"/>
    </row>
    <row r="29" spans="1:17" ht="27" customHeight="1">
      <c r="A29" s="58">
        <v>27</v>
      </c>
      <c r="B29" s="66"/>
      <c r="C29" s="59"/>
      <c r="D29" s="59"/>
      <c r="E29" s="63"/>
      <c r="F29" s="64"/>
      <c r="G29" s="162"/>
      <c r="H29" s="65"/>
      <c r="I29" s="64"/>
      <c r="J29" s="162"/>
      <c r="K29" s="65"/>
      <c r="L29" s="56"/>
      <c r="M29" s="56"/>
      <c r="N29" s="56"/>
      <c r="O29" s="56"/>
      <c r="P29" s="56"/>
      <c r="Q29" s="56"/>
    </row>
    <row r="30" spans="1:17" ht="27" customHeight="1">
      <c r="A30" s="58">
        <v>28</v>
      </c>
      <c r="B30" s="66"/>
      <c r="C30" s="59"/>
      <c r="D30" s="59"/>
      <c r="E30" s="63"/>
      <c r="F30" s="64"/>
      <c r="G30" s="162"/>
      <c r="H30" s="65"/>
      <c r="I30" s="64"/>
      <c r="J30" s="162"/>
      <c r="K30" s="65"/>
      <c r="L30" s="56"/>
      <c r="M30" s="56"/>
      <c r="N30" s="56"/>
      <c r="O30" s="56"/>
      <c r="P30" s="56"/>
      <c r="Q30" s="56"/>
    </row>
    <row r="31" spans="1:17" ht="27" customHeight="1">
      <c r="A31" s="58">
        <v>29</v>
      </c>
      <c r="B31" s="59"/>
      <c r="C31" s="59"/>
      <c r="D31" s="59"/>
      <c r="E31" s="63"/>
      <c r="F31" s="64"/>
      <c r="G31" s="162"/>
      <c r="H31" s="65"/>
      <c r="I31" s="64"/>
      <c r="J31" s="162"/>
      <c r="K31" s="65"/>
      <c r="L31" s="56"/>
      <c r="M31" s="56"/>
      <c r="N31" s="56"/>
      <c r="O31" s="56"/>
      <c r="P31" s="56"/>
      <c r="Q31" s="56"/>
    </row>
    <row r="32" spans="1:17" ht="27" customHeight="1">
      <c r="A32" s="58">
        <v>30</v>
      </c>
      <c r="B32" s="66"/>
      <c r="C32" s="59"/>
      <c r="D32" s="59"/>
      <c r="E32" s="63"/>
      <c r="F32" s="64"/>
      <c r="G32" s="162"/>
      <c r="H32" s="65"/>
      <c r="I32" s="64"/>
      <c r="J32" s="162"/>
      <c r="K32" s="65"/>
      <c r="L32" s="56"/>
      <c r="M32" s="56"/>
      <c r="N32" s="56"/>
      <c r="O32" s="56"/>
      <c r="P32" s="56"/>
      <c r="Q32" s="56"/>
    </row>
    <row r="33" spans="1:17" ht="27" customHeight="1">
      <c r="A33" s="58">
        <v>31</v>
      </c>
      <c r="B33" s="66"/>
      <c r="C33" s="59"/>
      <c r="D33" s="59"/>
      <c r="E33" s="63"/>
      <c r="F33" s="64"/>
      <c r="G33" s="162"/>
      <c r="H33" s="65"/>
      <c r="I33" s="64"/>
      <c r="J33" s="162"/>
      <c r="K33" s="65"/>
      <c r="L33" s="56"/>
      <c r="M33" s="56"/>
      <c r="N33" s="56"/>
      <c r="O33" s="56"/>
      <c r="P33" s="56"/>
      <c r="Q33" s="56"/>
    </row>
    <row r="34" spans="1:17" ht="27" customHeight="1">
      <c r="A34" s="58">
        <v>32</v>
      </c>
      <c r="B34" s="66"/>
      <c r="C34" s="59"/>
      <c r="D34" s="59"/>
      <c r="E34" s="63"/>
      <c r="F34" s="64"/>
      <c r="G34" s="162"/>
      <c r="H34" s="65"/>
      <c r="I34" s="64"/>
      <c r="J34" s="162"/>
      <c r="K34" s="65"/>
      <c r="L34" s="56"/>
      <c r="M34" s="56"/>
      <c r="N34" s="56"/>
      <c r="O34" s="56"/>
      <c r="P34" s="56"/>
      <c r="Q34" s="56"/>
    </row>
    <row r="35" spans="1:17" ht="27" customHeight="1">
      <c r="A35" s="58">
        <v>33</v>
      </c>
      <c r="B35" s="59"/>
      <c r="C35" s="59"/>
      <c r="D35" s="59"/>
      <c r="E35" s="63"/>
      <c r="F35" s="64"/>
      <c r="G35" s="162"/>
      <c r="H35" s="65"/>
      <c r="I35" s="64"/>
      <c r="J35" s="162"/>
      <c r="K35" s="65"/>
      <c r="L35" s="56"/>
      <c r="M35" s="56"/>
      <c r="N35" s="56"/>
      <c r="O35" s="56"/>
      <c r="P35" s="56"/>
      <c r="Q35" s="56"/>
    </row>
    <row r="36" spans="1:17" ht="27" customHeight="1">
      <c r="A36" s="58">
        <v>34</v>
      </c>
      <c r="B36" s="66"/>
      <c r="C36" s="59"/>
      <c r="D36" s="59"/>
      <c r="E36" s="63"/>
      <c r="F36" s="64"/>
      <c r="G36" s="162"/>
      <c r="H36" s="65"/>
      <c r="I36" s="64"/>
      <c r="J36" s="162"/>
      <c r="K36" s="65"/>
      <c r="L36" s="56"/>
      <c r="M36" s="56"/>
      <c r="N36" s="56"/>
      <c r="O36" s="56"/>
      <c r="P36" s="56"/>
      <c r="Q36" s="56"/>
    </row>
    <row r="37" spans="1:17" ht="27" customHeight="1">
      <c r="A37" s="58">
        <v>35</v>
      </c>
      <c r="B37" s="66"/>
      <c r="C37" s="59"/>
      <c r="D37" s="59"/>
      <c r="E37" s="63"/>
      <c r="F37" s="64"/>
      <c r="G37" s="162"/>
      <c r="H37" s="65"/>
      <c r="I37" s="64"/>
      <c r="J37" s="162"/>
      <c r="K37" s="65"/>
      <c r="L37" s="56"/>
      <c r="M37" s="56"/>
      <c r="N37" s="56"/>
      <c r="O37" s="56"/>
      <c r="P37" s="56"/>
      <c r="Q37" s="56"/>
    </row>
    <row r="38" spans="1:17" ht="27" customHeight="1">
      <c r="A38" s="58">
        <v>36</v>
      </c>
      <c r="B38" s="66"/>
      <c r="C38" s="59"/>
      <c r="D38" s="59"/>
      <c r="E38" s="63"/>
      <c r="F38" s="64"/>
      <c r="G38" s="162"/>
      <c r="H38" s="65"/>
      <c r="I38" s="64"/>
      <c r="J38" s="162"/>
      <c r="K38" s="65"/>
      <c r="L38" s="56"/>
      <c r="M38" s="56"/>
      <c r="N38" s="56"/>
      <c r="O38" s="56"/>
      <c r="P38" s="56"/>
      <c r="Q38" s="56"/>
    </row>
    <row r="39" spans="1:17" ht="27" customHeight="1">
      <c r="A39" s="58">
        <v>37</v>
      </c>
      <c r="B39" s="59"/>
      <c r="C39" s="59"/>
      <c r="D39" s="59"/>
      <c r="E39" s="63"/>
      <c r="F39" s="64"/>
      <c r="G39" s="162"/>
      <c r="H39" s="65"/>
      <c r="I39" s="64"/>
      <c r="J39" s="162"/>
      <c r="K39" s="65"/>
      <c r="L39" s="56"/>
      <c r="M39" s="56"/>
      <c r="N39" s="56"/>
      <c r="O39" s="56"/>
      <c r="P39" s="56"/>
      <c r="Q39" s="56"/>
    </row>
    <row r="40" spans="1:17" ht="27" customHeight="1">
      <c r="A40" s="58">
        <v>38</v>
      </c>
      <c r="B40" s="66"/>
      <c r="C40" s="59"/>
      <c r="D40" s="59"/>
      <c r="E40" s="63"/>
      <c r="F40" s="64"/>
      <c r="G40" s="162"/>
      <c r="H40" s="65"/>
      <c r="I40" s="64"/>
      <c r="J40" s="162"/>
      <c r="K40" s="65"/>
      <c r="L40" s="56"/>
      <c r="M40" s="56"/>
      <c r="N40" s="56"/>
      <c r="O40" s="56"/>
      <c r="P40" s="56"/>
      <c r="Q40" s="56"/>
    </row>
    <row r="41" spans="1:17" ht="27" customHeight="1">
      <c r="A41" s="58">
        <v>39</v>
      </c>
      <c r="B41" s="66"/>
      <c r="C41" s="59"/>
      <c r="D41" s="59"/>
      <c r="E41" s="63"/>
      <c r="F41" s="64"/>
      <c r="G41" s="162"/>
      <c r="H41" s="65"/>
      <c r="I41" s="64"/>
      <c r="J41" s="162"/>
      <c r="K41" s="65"/>
      <c r="L41" s="56"/>
      <c r="M41" s="56"/>
      <c r="N41" s="56"/>
      <c r="O41" s="56"/>
      <c r="P41" s="56"/>
      <c r="Q41" s="56"/>
    </row>
    <row r="42" spans="1:17" ht="27" customHeight="1">
      <c r="A42" s="58">
        <v>40</v>
      </c>
      <c r="B42" s="66"/>
      <c r="C42" s="59"/>
      <c r="D42" s="59"/>
      <c r="E42" s="63"/>
      <c r="F42" s="64"/>
      <c r="G42" s="162"/>
      <c r="H42" s="65"/>
      <c r="I42" s="64"/>
      <c r="J42" s="162"/>
      <c r="K42" s="65"/>
      <c r="L42" s="56"/>
      <c r="M42" s="56"/>
      <c r="N42" s="56"/>
      <c r="O42" s="56"/>
      <c r="P42" s="56"/>
      <c r="Q42" s="56"/>
    </row>
    <row r="43" spans="1:17" ht="27" customHeight="1">
      <c r="A43" s="58">
        <v>41</v>
      </c>
      <c r="B43" s="66"/>
      <c r="C43" s="59"/>
      <c r="D43" s="59"/>
      <c r="E43" s="63"/>
      <c r="F43" s="64"/>
      <c r="G43" s="162"/>
      <c r="H43" s="65"/>
      <c r="I43" s="64"/>
      <c r="J43" s="162"/>
      <c r="K43" s="65"/>
      <c r="L43" s="56"/>
      <c r="M43" s="56"/>
      <c r="N43" s="56"/>
      <c r="O43" s="56"/>
      <c r="P43" s="56"/>
      <c r="Q43" s="56"/>
    </row>
    <row r="44" spans="1:17" ht="13.5">
      <c r="A44" s="68">
        <v>1</v>
      </c>
      <c r="B44" s="57">
        <v>2</v>
      </c>
      <c r="C44" s="68">
        <v>3</v>
      </c>
      <c r="D44" s="57">
        <v>4</v>
      </c>
      <c r="E44" s="68">
        <v>5</v>
      </c>
      <c r="F44" s="57">
        <v>6</v>
      </c>
      <c r="H44" s="68">
        <v>7</v>
      </c>
      <c r="I44" s="57">
        <v>8</v>
      </c>
      <c r="K44" s="68">
        <v>9</v>
      </c>
      <c r="L44" s="57">
        <v>10</v>
      </c>
      <c r="M44" s="68">
        <v>11</v>
      </c>
      <c r="N44" s="57">
        <v>12</v>
      </c>
      <c r="O44" s="68">
        <v>13</v>
      </c>
      <c r="P44" s="57">
        <v>14</v>
      </c>
      <c r="Q44" s="68">
        <v>15</v>
      </c>
    </row>
    <row r="45" spans="1:17" ht="13.5">
      <c r="A45" s="68">
        <v>1</v>
      </c>
      <c r="B45" s="57">
        <v>2</v>
      </c>
      <c r="C45" s="68">
        <v>3</v>
      </c>
      <c r="D45" s="57">
        <v>4</v>
      </c>
      <c r="E45" s="68">
        <v>5</v>
      </c>
      <c r="F45" s="57">
        <v>6</v>
      </c>
      <c r="G45" s="68">
        <v>7</v>
      </c>
      <c r="H45" s="57">
        <v>8</v>
      </c>
      <c r="I45" s="68">
        <v>9</v>
      </c>
      <c r="J45" s="57">
        <v>10</v>
      </c>
      <c r="K45" s="68">
        <v>11</v>
      </c>
      <c r="L45" s="57">
        <v>12</v>
      </c>
      <c r="M45" s="68">
        <v>13</v>
      </c>
      <c r="N45" s="57">
        <v>14</v>
      </c>
      <c r="O45" s="68">
        <v>15</v>
      </c>
      <c r="P45" s="57">
        <v>16</v>
      </c>
      <c r="Q45" s="68">
        <v>17</v>
      </c>
    </row>
  </sheetData>
  <mergeCells count="6">
    <mergeCell ref="F1:H1"/>
    <mergeCell ref="I1:K1"/>
    <mergeCell ref="C1:C2"/>
    <mergeCell ref="A1:A2"/>
    <mergeCell ref="D1:D2"/>
    <mergeCell ref="B1:B2"/>
  </mergeCells>
  <dataValidations count="3">
    <dataValidation allowBlank="1" showInputMessage="1" showErrorMessage="1" imeMode="off" sqref="E1:E43"/>
    <dataValidation allowBlank="1" showInputMessage="1" showErrorMessage="1" imeMode="hiragana" sqref="D1:D2 F2:Q43"/>
    <dataValidation type="list" allowBlank="1" showInputMessage="1" showErrorMessage="1" imeMode="hiragana" sqref="D3:D43">
      <formula1>$S$1:$S$2</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I44"/>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B6" sqref="B6"/>
    </sheetView>
  </sheetViews>
  <sheetFormatPr defaultColWidth="9.00390625" defaultRowHeight="13.5"/>
  <cols>
    <col min="1" max="1" width="4.125" style="70" customWidth="1"/>
    <col min="2" max="2" width="16.125" style="70" customWidth="1"/>
    <col min="3" max="10" width="4.375" style="70" customWidth="1"/>
    <col min="11" max="11" width="6.75390625" style="70" bestFit="1" customWidth="1"/>
    <col min="12" max="12" width="4.375" style="70" customWidth="1"/>
    <col min="13" max="13" width="1.37890625" style="70" customWidth="1"/>
    <col min="14" max="21" width="4.375" style="70" customWidth="1"/>
    <col min="22" max="22" width="6.75390625" style="70" bestFit="1" customWidth="1"/>
    <col min="23" max="23" width="4.375" style="70" customWidth="1"/>
    <col min="24" max="24" width="1.37890625" style="70" customWidth="1"/>
    <col min="25" max="32" width="4.375" style="70" customWidth="1"/>
    <col min="33" max="33" width="6.75390625" style="70" bestFit="1" customWidth="1"/>
    <col min="34" max="34" width="4.375" style="70" customWidth="1"/>
    <col min="35" max="35" width="5.25390625" style="70" bestFit="1" customWidth="1"/>
    <col min="36" max="16384" width="9.00390625" style="70" customWidth="1"/>
  </cols>
  <sheetData>
    <row r="1" spans="1:35" ht="18.75">
      <c r="A1" s="241" t="s">
        <v>181</v>
      </c>
      <c r="B1" s="243" t="s">
        <v>64</v>
      </c>
      <c r="C1" s="245" t="s">
        <v>126</v>
      </c>
      <c r="D1" s="245"/>
      <c r="E1" s="245"/>
      <c r="F1" s="245"/>
      <c r="G1" s="245"/>
      <c r="H1" s="245"/>
      <c r="I1" s="245"/>
      <c r="J1" s="245"/>
      <c r="K1" s="245"/>
      <c r="L1" s="245"/>
      <c r="N1" s="245" t="s">
        <v>127</v>
      </c>
      <c r="O1" s="245"/>
      <c r="P1" s="245"/>
      <c r="Q1" s="245"/>
      <c r="R1" s="245"/>
      <c r="S1" s="245"/>
      <c r="T1" s="245"/>
      <c r="U1" s="245"/>
      <c r="V1" s="245"/>
      <c r="W1" s="245"/>
      <c r="Y1" s="245" t="s">
        <v>128</v>
      </c>
      <c r="Z1" s="245"/>
      <c r="AA1" s="245"/>
      <c r="AB1" s="245"/>
      <c r="AC1" s="245"/>
      <c r="AD1" s="245"/>
      <c r="AE1" s="245"/>
      <c r="AF1" s="245"/>
      <c r="AG1" s="245"/>
      <c r="AH1" s="245"/>
      <c r="AI1" s="242" t="s">
        <v>129</v>
      </c>
    </row>
    <row r="2" spans="1:35" ht="13.5">
      <c r="A2" s="235"/>
      <c r="B2" s="243"/>
      <c r="C2" s="72" t="s">
        <v>10</v>
      </c>
      <c r="D2" s="73" t="s">
        <v>11</v>
      </c>
      <c r="E2" s="73" t="s">
        <v>12</v>
      </c>
      <c r="F2" s="73" t="s">
        <v>13</v>
      </c>
      <c r="G2" s="73" t="s">
        <v>14</v>
      </c>
      <c r="H2" s="73" t="s">
        <v>15</v>
      </c>
      <c r="I2" s="73" t="s">
        <v>130</v>
      </c>
      <c r="J2" s="73" t="s">
        <v>131</v>
      </c>
      <c r="K2" s="74" t="s">
        <v>18</v>
      </c>
      <c r="L2" s="71" t="s">
        <v>133</v>
      </c>
      <c r="M2" s="75"/>
      <c r="N2" s="72" t="s">
        <v>10</v>
      </c>
      <c r="O2" s="73" t="s">
        <v>11</v>
      </c>
      <c r="P2" s="73" t="s">
        <v>12</v>
      </c>
      <c r="Q2" s="73" t="s">
        <v>13</v>
      </c>
      <c r="R2" s="73" t="s">
        <v>14</v>
      </c>
      <c r="S2" s="73" t="s">
        <v>15</v>
      </c>
      <c r="T2" s="73" t="s">
        <v>130</v>
      </c>
      <c r="U2" s="73" t="s">
        <v>131</v>
      </c>
      <c r="V2" s="74" t="s">
        <v>18</v>
      </c>
      <c r="W2" s="71" t="s">
        <v>133</v>
      </c>
      <c r="X2" s="75"/>
      <c r="Y2" s="71" t="s">
        <v>10</v>
      </c>
      <c r="Z2" s="71" t="s">
        <v>11</v>
      </c>
      <c r="AA2" s="71" t="s">
        <v>12</v>
      </c>
      <c r="AB2" s="71" t="s">
        <v>13</v>
      </c>
      <c r="AC2" s="71" t="s">
        <v>14</v>
      </c>
      <c r="AD2" s="71" t="s">
        <v>15</v>
      </c>
      <c r="AE2" s="71" t="s">
        <v>130</v>
      </c>
      <c r="AF2" s="71" t="s">
        <v>131</v>
      </c>
      <c r="AG2" s="74" t="s">
        <v>18</v>
      </c>
      <c r="AH2" s="76" t="s">
        <v>133</v>
      </c>
      <c r="AI2" s="242"/>
    </row>
    <row r="3" spans="1:35" ht="14.25" customHeight="1">
      <c r="A3" s="69">
        <v>1</v>
      </c>
      <c r="B3" s="77" t="str">
        <f>+'氏名・志望・出席日数'!B3</f>
        <v>木村　拓也</v>
      </c>
      <c r="C3" s="78">
        <v>2</v>
      </c>
      <c r="D3" s="79">
        <v>3</v>
      </c>
      <c r="E3" s="79">
        <v>3</v>
      </c>
      <c r="F3" s="79">
        <v>2</v>
      </c>
      <c r="G3" s="79">
        <v>4</v>
      </c>
      <c r="H3" s="79">
        <v>3</v>
      </c>
      <c r="I3" s="79">
        <v>3</v>
      </c>
      <c r="J3" s="79">
        <v>2</v>
      </c>
      <c r="K3" s="80">
        <v>3</v>
      </c>
      <c r="L3" s="81">
        <f aca="true" t="shared" si="0" ref="L3:L42">SUM(C3:K3)</f>
        <v>25</v>
      </c>
      <c r="N3" s="78">
        <v>2</v>
      </c>
      <c r="O3" s="79">
        <v>3</v>
      </c>
      <c r="P3" s="79">
        <v>3</v>
      </c>
      <c r="Q3" s="79">
        <v>3</v>
      </c>
      <c r="R3" s="79">
        <v>3</v>
      </c>
      <c r="S3" s="79">
        <v>3</v>
      </c>
      <c r="T3" s="79">
        <v>4</v>
      </c>
      <c r="U3" s="79">
        <v>2</v>
      </c>
      <c r="V3" s="80">
        <v>3</v>
      </c>
      <c r="W3" s="82">
        <f aca="true" t="shared" si="1" ref="W3:W42">SUM(N3:V3)</f>
        <v>26</v>
      </c>
      <c r="Y3" s="78">
        <v>3</v>
      </c>
      <c r="Z3" s="79">
        <v>3</v>
      </c>
      <c r="AA3" s="79">
        <v>3</v>
      </c>
      <c r="AB3" s="79">
        <v>3</v>
      </c>
      <c r="AC3" s="79">
        <v>4</v>
      </c>
      <c r="AD3" s="79">
        <v>3</v>
      </c>
      <c r="AE3" s="79">
        <v>3</v>
      </c>
      <c r="AF3" s="79">
        <v>3</v>
      </c>
      <c r="AG3" s="80">
        <v>3</v>
      </c>
      <c r="AH3" s="83">
        <f aca="true" t="shared" si="2" ref="AH3:AH42">SUM(Y3:AG3)</f>
        <v>28</v>
      </c>
      <c r="AI3" s="82">
        <f aca="true" t="shared" si="3" ref="AI3:AI42">L3+W3+AH3</f>
        <v>79</v>
      </c>
    </row>
    <row r="4" spans="1:35" ht="14.25" customHeight="1">
      <c r="A4" s="69">
        <v>2</v>
      </c>
      <c r="B4" s="77" t="str">
        <f>+'氏名・志望・出席日数'!B4</f>
        <v>井上　構成</v>
      </c>
      <c r="C4" s="78">
        <v>2</v>
      </c>
      <c r="D4" s="79">
        <v>3</v>
      </c>
      <c r="E4" s="79">
        <v>3</v>
      </c>
      <c r="F4" s="79">
        <v>2</v>
      </c>
      <c r="G4" s="79">
        <v>3</v>
      </c>
      <c r="H4" s="79">
        <v>3</v>
      </c>
      <c r="I4" s="79">
        <v>3</v>
      </c>
      <c r="J4" s="79">
        <v>2</v>
      </c>
      <c r="K4" s="80">
        <v>3</v>
      </c>
      <c r="L4" s="81">
        <f t="shared" si="0"/>
        <v>24</v>
      </c>
      <c r="N4" s="78">
        <v>3</v>
      </c>
      <c r="O4" s="79">
        <v>3</v>
      </c>
      <c r="P4" s="79">
        <v>3</v>
      </c>
      <c r="Q4" s="79">
        <v>3</v>
      </c>
      <c r="R4" s="79">
        <v>3</v>
      </c>
      <c r="S4" s="79">
        <v>3</v>
      </c>
      <c r="T4" s="79">
        <v>3</v>
      </c>
      <c r="U4" s="79">
        <v>3</v>
      </c>
      <c r="V4" s="80">
        <v>3</v>
      </c>
      <c r="W4" s="82">
        <f t="shared" si="1"/>
        <v>27</v>
      </c>
      <c r="Y4" s="78">
        <v>3</v>
      </c>
      <c r="Z4" s="79">
        <v>3</v>
      </c>
      <c r="AA4" s="79">
        <v>3</v>
      </c>
      <c r="AB4" s="79">
        <v>3</v>
      </c>
      <c r="AC4" s="79">
        <v>3</v>
      </c>
      <c r="AD4" s="79">
        <v>3</v>
      </c>
      <c r="AE4" s="79">
        <v>3</v>
      </c>
      <c r="AF4" s="79">
        <v>3</v>
      </c>
      <c r="AG4" s="80">
        <v>3</v>
      </c>
      <c r="AH4" s="83">
        <f t="shared" si="2"/>
        <v>27</v>
      </c>
      <c r="AI4" s="82">
        <f t="shared" si="3"/>
        <v>78</v>
      </c>
    </row>
    <row r="5" spans="1:35" ht="14.25" customHeight="1">
      <c r="A5" s="69">
        <v>3</v>
      </c>
      <c r="B5" s="77" t="str">
        <f>+'氏名・志望・出席日数'!B5</f>
        <v>谷　良子</v>
      </c>
      <c r="C5" s="78">
        <v>2</v>
      </c>
      <c r="D5" s="79">
        <v>3</v>
      </c>
      <c r="E5" s="79">
        <v>3</v>
      </c>
      <c r="F5" s="79">
        <v>2</v>
      </c>
      <c r="G5" s="79">
        <v>3</v>
      </c>
      <c r="H5" s="79">
        <v>3</v>
      </c>
      <c r="I5" s="79">
        <v>3</v>
      </c>
      <c r="J5" s="79">
        <v>2</v>
      </c>
      <c r="K5" s="80">
        <v>3</v>
      </c>
      <c r="L5" s="81">
        <f t="shared" si="0"/>
        <v>24</v>
      </c>
      <c r="N5" s="78">
        <v>3</v>
      </c>
      <c r="O5" s="79">
        <v>3</v>
      </c>
      <c r="P5" s="79">
        <v>2</v>
      </c>
      <c r="Q5" s="79">
        <v>2</v>
      </c>
      <c r="R5" s="79">
        <v>2</v>
      </c>
      <c r="S5" s="79">
        <v>3</v>
      </c>
      <c r="T5" s="79">
        <v>3</v>
      </c>
      <c r="U5" s="79">
        <v>3</v>
      </c>
      <c r="V5" s="80">
        <v>3</v>
      </c>
      <c r="W5" s="82">
        <f t="shared" si="1"/>
        <v>24</v>
      </c>
      <c r="Y5" s="78">
        <v>3</v>
      </c>
      <c r="Z5" s="79">
        <v>3</v>
      </c>
      <c r="AA5" s="79">
        <v>3</v>
      </c>
      <c r="AB5" s="79">
        <v>3</v>
      </c>
      <c r="AC5" s="79">
        <v>3</v>
      </c>
      <c r="AD5" s="79">
        <v>3</v>
      </c>
      <c r="AE5" s="79">
        <v>3</v>
      </c>
      <c r="AF5" s="79">
        <v>3</v>
      </c>
      <c r="AG5" s="80">
        <v>3</v>
      </c>
      <c r="AH5" s="83">
        <f t="shared" si="2"/>
        <v>27</v>
      </c>
      <c r="AI5" s="82">
        <f t="shared" si="3"/>
        <v>75</v>
      </c>
    </row>
    <row r="6" spans="1:35" ht="14.25" customHeight="1">
      <c r="A6" s="69">
        <v>4</v>
      </c>
      <c r="B6" s="77" t="str">
        <f>+'氏名・志望・出席日数'!B6</f>
        <v>今口　秀子</v>
      </c>
      <c r="C6" s="78">
        <v>2</v>
      </c>
      <c r="D6" s="79">
        <v>3</v>
      </c>
      <c r="E6" s="79">
        <v>3</v>
      </c>
      <c r="F6" s="79">
        <v>2</v>
      </c>
      <c r="G6" s="79">
        <v>3</v>
      </c>
      <c r="H6" s="79">
        <v>4</v>
      </c>
      <c r="I6" s="79">
        <v>3</v>
      </c>
      <c r="J6" s="79">
        <v>2</v>
      </c>
      <c r="K6" s="80">
        <v>3</v>
      </c>
      <c r="L6" s="81">
        <f t="shared" si="0"/>
        <v>25</v>
      </c>
      <c r="N6" s="78">
        <v>3</v>
      </c>
      <c r="O6" s="79">
        <v>3</v>
      </c>
      <c r="P6" s="79">
        <v>3</v>
      </c>
      <c r="Q6" s="79">
        <v>2</v>
      </c>
      <c r="R6" s="79">
        <v>3</v>
      </c>
      <c r="S6" s="79">
        <v>4</v>
      </c>
      <c r="T6" s="79">
        <v>3</v>
      </c>
      <c r="U6" s="79">
        <v>3</v>
      </c>
      <c r="V6" s="80">
        <v>3</v>
      </c>
      <c r="W6" s="82">
        <f t="shared" si="1"/>
        <v>27</v>
      </c>
      <c r="Y6" s="78">
        <v>3</v>
      </c>
      <c r="Z6" s="79">
        <v>3</v>
      </c>
      <c r="AA6" s="79">
        <v>3</v>
      </c>
      <c r="AB6" s="79">
        <v>3</v>
      </c>
      <c r="AC6" s="79">
        <v>3</v>
      </c>
      <c r="AD6" s="79">
        <v>4</v>
      </c>
      <c r="AE6" s="79">
        <v>4</v>
      </c>
      <c r="AF6" s="79">
        <v>3</v>
      </c>
      <c r="AG6" s="80">
        <v>3</v>
      </c>
      <c r="AH6" s="83">
        <f t="shared" si="2"/>
        <v>29</v>
      </c>
      <c r="AI6" s="82">
        <f t="shared" si="3"/>
        <v>81</v>
      </c>
    </row>
    <row r="7" spans="1:35" ht="14.25" customHeight="1">
      <c r="A7" s="69">
        <v>5</v>
      </c>
      <c r="B7" s="77">
        <f>+'氏名・志望・出席日数'!B7</f>
        <v>0</v>
      </c>
      <c r="C7" s="78"/>
      <c r="D7" s="79"/>
      <c r="E7" s="79"/>
      <c r="F7" s="79"/>
      <c r="G7" s="79"/>
      <c r="H7" s="79"/>
      <c r="I7" s="79"/>
      <c r="J7" s="79"/>
      <c r="K7" s="80"/>
      <c r="L7" s="81">
        <f t="shared" si="0"/>
        <v>0</v>
      </c>
      <c r="N7" s="78"/>
      <c r="O7" s="79"/>
      <c r="P7" s="79"/>
      <c r="Q7" s="79"/>
      <c r="R7" s="79"/>
      <c r="S7" s="79"/>
      <c r="T7" s="79"/>
      <c r="U7" s="79"/>
      <c r="V7" s="80"/>
      <c r="W7" s="82">
        <f t="shared" si="1"/>
        <v>0</v>
      </c>
      <c r="Y7" s="78"/>
      <c r="Z7" s="79"/>
      <c r="AA7" s="79"/>
      <c r="AB7" s="79"/>
      <c r="AC7" s="79"/>
      <c r="AD7" s="79"/>
      <c r="AE7" s="79"/>
      <c r="AF7" s="79"/>
      <c r="AG7" s="80"/>
      <c r="AH7" s="83">
        <f t="shared" si="2"/>
        <v>0</v>
      </c>
      <c r="AI7" s="82">
        <f t="shared" si="3"/>
        <v>0</v>
      </c>
    </row>
    <row r="8" spans="1:35" ht="14.25" customHeight="1">
      <c r="A8" s="69">
        <v>6</v>
      </c>
      <c r="B8" s="77">
        <f>+'氏名・志望・出席日数'!B8</f>
        <v>0</v>
      </c>
      <c r="C8" s="78"/>
      <c r="D8" s="79"/>
      <c r="E8" s="79"/>
      <c r="F8" s="79"/>
      <c r="G8" s="79"/>
      <c r="H8" s="79"/>
      <c r="I8" s="79"/>
      <c r="J8" s="79"/>
      <c r="K8" s="80"/>
      <c r="L8" s="81">
        <f t="shared" si="0"/>
        <v>0</v>
      </c>
      <c r="N8" s="78"/>
      <c r="O8" s="79"/>
      <c r="P8" s="79"/>
      <c r="Q8" s="79"/>
      <c r="R8" s="79"/>
      <c r="S8" s="79"/>
      <c r="T8" s="79"/>
      <c r="U8" s="79"/>
      <c r="V8" s="80"/>
      <c r="W8" s="82">
        <f t="shared" si="1"/>
        <v>0</v>
      </c>
      <c r="Y8" s="78"/>
      <c r="Z8" s="79"/>
      <c r="AA8" s="79"/>
      <c r="AB8" s="79"/>
      <c r="AC8" s="79"/>
      <c r="AD8" s="79"/>
      <c r="AE8" s="79"/>
      <c r="AF8" s="79"/>
      <c r="AG8" s="80"/>
      <c r="AH8" s="83">
        <f t="shared" si="2"/>
        <v>0</v>
      </c>
      <c r="AI8" s="82">
        <f t="shared" si="3"/>
        <v>0</v>
      </c>
    </row>
    <row r="9" spans="1:35" ht="14.25" customHeight="1">
      <c r="A9" s="69">
        <v>7</v>
      </c>
      <c r="B9" s="77">
        <f>+'氏名・志望・出席日数'!B9</f>
        <v>0</v>
      </c>
      <c r="C9" s="78"/>
      <c r="D9" s="79"/>
      <c r="E9" s="79"/>
      <c r="F9" s="79"/>
      <c r="G9" s="79"/>
      <c r="H9" s="79"/>
      <c r="I9" s="79"/>
      <c r="J9" s="79"/>
      <c r="K9" s="80"/>
      <c r="L9" s="81">
        <f t="shared" si="0"/>
        <v>0</v>
      </c>
      <c r="N9" s="78"/>
      <c r="O9" s="79"/>
      <c r="P9" s="79"/>
      <c r="Q9" s="79"/>
      <c r="R9" s="79"/>
      <c r="S9" s="79"/>
      <c r="T9" s="79"/>
      <c r="U9" s="79"/>
      <c r="V9" s="80"/>
      <c r="W9" s="82">
        <f t="shared" si="1"/>
        <v>0</v>
      </c>
      <c r="Y9" s="78"/>
      <c r="Z9" s="79"/>
      <c r="AA9" s="79"/>
      <c r="AB9" s="79"/>
      <c r="AC9" s="79"/>
      <c r="AD9" s="79"/>
      <c r="AE9" s="79"/>
      <c r="AF9" s="79"/>
      <c r="AG9" s="80"/>
      <c r="AH9" s="83">
        <f t="shared" si="2"/>
        <v>0</v>
      </c>
      <c r="AI9" s="82">
        <f t="shared" si="3"/>
        <v>0</v>
      </c>
    </row>
    <row r="10" spans="1:35" ht="14.25" customHeight="1">
      <c r="A10" s="69">
        <v>8</v>
      </c>
      <c r="B10" s="77">
        <f>+'氏名・志望・出席日数'!B10</f>
        <v>0</v>
      </c>
      <c r="C10" s="78"/>
      <c r="D10" s="79"/>
      <c r="E10" s="79"/>
      <c r="F10" s="79"/>
      <c r="G10" s="79"/>
      <c r="H10" s="79"/>
      <c r="I10" s="79"/>
      <c r="J10" s="79"/>
      <c r="K10" s="80"/>
      <c r="L10" s="81">
        <f t="shared" si="0"/>
        <v>0</v>
      </c>
      <c r="N10" s="78"/>
      <c r="O10" s="79"/>
      <c r="P10" s="79"/>
      <c r="Q10" s="79"/>
      <c r="R10" s="79"/>
      <c r="S10" s="79"/>
      <c r="T10" s="79"/>
      <c r="U10" s="79"/>
      <c r="V10" s="80"/>
      <c r="W10" s="82">
        <f t="shared" si="1"/>
        <v>0</v>
      </c>
      <c r="Y10" s="78"/>
      <c r="Z10" s="79"/>
      <c r="AA10" s="79"/>
      <c r="AB10" s="79"/>
      <c r="AC10" s="79"/>
      <c r="AD10" s="79"/>
      <c r="AE10" s="79"/>
      <c r="AF10" s="79"/>
      <c r="AG10" s="80"/>
      <c r="AH10" s="83">
        <f t="shared" si="2"/>
        <v>0</v>
      </c>
      <c r="AI10" s="82">
        <f t="shared" si="3"/>
        <v>0</v>
      </c>
    </row>
    <row r="11" spans="1:35" ht="14.25" customHeight="1">
      <c r="A11" s="69">
        <v>9</v>
      </c>
      <c r="B11" s="77">
        <f>+'氏名・志望・出席日数'!B11</f>
        <v>0</v>
      </c>
      <c r="C11" s="78"/>
      <c r="D11" s="79"/>
      <c r="E11" s="79"/>
      <c r="F11" s="79"/>
      <c r="G11" s="79"/>
      <c r="H11" s="79"/>
      <c r="I11" s="79"/>
      <c r="J11" s="79"/>
      <c r="K11" s="80"/>
      <c r="L11" s="81">
        <f t="shared" si="0"/>
        <v>0</v>
      </c>
      <c r="N11" s="78"/>
      <c r="O11" s="79"/>
      <c r="P11" s="79"/>
      <c r="Q11" s="79"/>
      <c r="R11" s="79"/>
      <c r="S11" s="79"/>
      <c r="T11" s="79"/>
      <c r="U11" s="79"/>
      <c r="V11" s="80"/>
      <c r="W11" s="82">
        <f t="shared" si="1"/>
        <v>0</v>
      </c>
      <c r="Y11" s="78"/>
      <c r="Z11" s="79"/>
      <c r="AA11" s="79"/>
      <c r="AB11" s="79"/>
      <c r="AC11" s="79"/>
      <c r="AD11" s="79"/>
      <c r="AE11" s="79"/>
      <c r="AF11" s="79"/>
      <c r="AG11" s="80"/>
      <c r="AH11" s="83">
        <f t="shared" si="2"/>
        <v>0</v>
      </c>
      <c r="AI11" s="82">
        <f t="shared" si="3"/>
        <v>0</v>
      </c>
    </row>
    <row r="12" spans="1:35" ht="14.25" customHeight="1">
      <c r="A12" s="69">
        <v>10</v>
      </c>
      <c r="B12" s="77">
        <f>+'氏名・志望・出席日数'!B12</f>
        <v>0</v>
      </c>
      <c r="C12" s="78"/>
      <c r="D12" s="79"/>
      <c r="E12" s="79"/>
      <c r="F12" s="79"/>
      <c r="G12" s="79"/>
      <c r="H12" s="79"/>
      <c r="I12" s="79"/>
      <c r="J12" s="79"/>
      <c r="K12" s="80"/>
      <c r="L12" s="81">
        <f t="shared" si="0"/>
        <v>0</v>
      </c>
      <c r="N12" s="78"/>
      <c r="O12" s="79"/>
      <c r="P12" s="79"/>
      <c r="Q12" s="79"/>
      <c r="R12" s="79"/>
      <c r="S12" s="79"/>
      <c r="T12" s="79"/>
      <c r="U12" s="79"/>
      <c r="V12" s="80"/>
      <c r="W12" s="82">
        <f t="shared" si="1"/>
        <v>0</v>
      </c>
      <c r="Y12" s="78"/>
      <c r="Z12" s="79"/>
      <c r="AA12" s="79"/>
      <c r="AB12" s="79"/>
      <c r="AC12" s="79"/>
      <c r="AD12" s="79"/>
      <c r="AE12" s="79"/>
      <c r="AF12" s="79"/>
      <c r="AG12" s="80"/>
      <c r="AH12" s="83">
        <f t="shared" si="2"/>
        <v>0</v>
      </c>
      <c r="AI12" s="82">
        <f t="shared" si="3"/>
        <v>0</v>
      </c>
    </row>
    <row r="13" spans="1:35" ht="14.25" customHeight="1">
      <c r="A13" s="69">
        <v>11</v>
      </c>
      <c r="B13" s="77">
        <f>+'氏名・志望・出席日数'!B13</f>
        <v>0</v>
      </c>
      <c r="C13" s="78"/>
      <c r="D13" s="79"/>
      <c r="E13" s="79"/>
      <c r="F13" s="79"/>
      <c r="G13" s="79"/>
      <c r="H13" s="79"/>
      <c r="I13" s="79"/>
      <c r="J13" s="79"/>
      <c r="K13" s="80"/>
      <c r="L13" s="81">
        <f t="shared" si="0"/>
        <v>0</v>
      </c>
      <c r="N13" s="78"/>
      <c r="O13" s="79"/>
      <c r="P13" s="79"/>
      <c r="Q13" s="79"/>
      <c r="R13" s="79"/>
      <c r="S13" s="79"/>
      <c r="T13" s="79"/>
      <c r="U13" s="79"/>
      <c r="V13" s="80"/>
      <c r="W13" s="82">
        <f t="shared" si="1"/>
        <v>0</v>
      </c>
      <c r="Y13" s="78"/>
      <c r="Z13" s="79"/>
      <c r="AA13" s="79"/>
      <c r="AB13" s="79"/>
      <c r="AC13" s="79"/>
      <c r="AD13" s="79"/>
      <c r="AE13" s="79"/>
      <c r="AF13" s="79"/>
      <c r="AG13" s="80"/>
      <c r="AH13" s="83">
        <f t="shared" si="2"/>
        <v>0</v>
      </c>
      <c r="AI13" s="82">
        <f t="shared" si="3"/>
        <v>0</v>
      </c>
    </row>
    <row r="14" spans="1:35" ht="14.25" customHeight="1">
      <c r="A14" s="69">
        <v>12</v>
      </c>
      <c r="B14" s="77">
        <f>+'氏名・志望・出席日数'!B14</f>
        <v>0</v>
      </c>
      <c r="C14" s="78"/>
      <c r="D14" s="79"/>
      <c r="E14" s="79"/>
      <c r="F14" s="79"/>
      <c r="G14" s="79"/>
      <c r="H14" s="79"/>
      <c r="I14" s="79"/>
      <c r="J14" s="79"/>
      <c r="K14" s="80"/>
      <c r="L14" s="81">
        <f t="shared" si="0"/>
        <v>0</v>
      </c>
      <c r="N14" s="78"/>
      <c r="O14" s="79"/>
      <c r="P14" s="79"/>
      <c r="Q14" s="79"/>
      <c r="R14" s="79"/>
      <c r="S14" s="79"/>
      <c r="T14" s="79"/>
      <c r="U14" s="79"/>
      <c r="V14" s="80"/>
      <c r="W14" s="82">
        <f t="shared" si="1"/>
        <v>0</v>
      </c>
      <c r="Y14" s="78"/>
      <c r="Z14" s="79"/>
      <c r="AA14" s="79"/>
      <c r="AB14" s="79"/>
      <c r="AC14" s="79"/>
      <c r="AD14" s="79"/>
      <c r="AE14" s="79"/>
      <c r="AF14" s="79"/>
      <c r="AG14" s="80"/>
      <c r="AH14" s="83">
        <f t="shared" si="2"/>
        <v>0</v>
      </c>
      <c r="AI14" s="82">
        <f t="shared" si="3"/>
        <v>0</v>
      </c>
    </row>
    <row r="15" spans="1:35" ht="14.25" customHeight="1">
      <c r="A15" s="69">
        <v>13</v>
      </c>
      <c r="B15" s="77">
        <f>+'氏名・志望・出席日数'!B15</f>
        <v>0</v>
      </c>
      <c r="C15" s="78"/>
      <c r="D15" s="79"/>
      <c r="E15" s="79"/>
      <c r="F15" s="79"/>
      <c r="G15" s="79"/>
      <c r="H15" s="79"/>
      <c r="I15" s="79"/>
      <c r="J15" s="79"/>
      <c r="K15" s="80"/>
      <c r="L15" s="81">
        <f t="shared" si="0"/>
        <v>0</v>
      </c>
      <c r="N15" s="78"/>
      <c r="O15" s="79"/>
      <c r="P15" s="79"/>
      <c r="Q15" s="79"/>
      <c r="R15" s="79"/>
      <c r="S15" s="79"/>
      <c r="T15" s="79"/>
      <c r="U15" s="79"/>
      <c r="V15" s="80"/>
      <c r="W15" s="82">
        <f t="shared" si="1"/>
        <v>0</v>
      </c>
      <c r="Y15" s="78"/>
      <c r="Z15" s="79"/>
      <c r="AA15" s="79"/>
      <c r="AB15" s="79"/>
      <c r="AC15" s="79"/>
      <c r="AD15" s="79"/>
      <c r="AE15" s="79"/>
      <c r="AF15" s="79"/>
      <c r="AG15" s="80"/>
      <c r="AH15" s="83">
        <f t="shared" si="2"/>
        <v>0</v>
      </c>
      <c r="AI15" s="82">
        <f t="shared" si="3"/>
        <v>0</v>
      </c>
    </row>
    <row r="16" spans="1:35" ht="14.25" customHeight="1">
      <c r="A16" s="69">
        <v>14</v>
      </c>
      <c r="B16" s="77">
        <f>+'氏名・志望・出席日数'!B16</f>
        <v>0</v>
      </c>
      <c r="C16" s="78"/>
      <c r="D16" s="79"/>
      <c r="E16" s="79"/>
      <c r="F16" s="79"/>
      <c r="G16" s="79"/>
      <c r="H16" s="79"/>
      <c r="I16" s="79"/>
      <c r="J16" s="79"/>
      <c r="K16" s="80"/>
      <c r="L16" s="81">
        <f t="shared" si="0"/>
        <v>0</v>
      </c>
      <c r="N16" s="78"/>
      <c r="O16" s="79"/>
      <c r="P16" s="79"/>
      <c r="Q16" s="79"/>
      <c r="R16" s="79"/>
      <c r="S16" s="79"/>
      <c r="T16" s="79"/>
      <c r="U16" s="79"/>
      <c r="V16" s="80"/>
      <c r="W16" s="82">
        <f t="shared" si="1"/>
        <v>0</v>
      </c>
      <c r="Y16" s="78"/>
      <c r="Z16" s="79"/>
      <c r="AA16" s="79"/>
      <c r="AB16" s="79"/>
      <c r="AC16" s="79"/>
      <c r="AD16" s="79"/>
      <c r="AE16" s="79"/>
      <c r="AF16" s="79"/>
      <c r="AG16" s="80"/>
      <c r="AH16" s="83">
        <f t="shared" si="2"/>
        <v>0</v>
      </c>
      <c r="AI16" s="82">
        <f t="shared" si="3"/>
        <v>0</v>
      </c>
    </row>
    <row r="17" spans="1:35" ht="14.25" customHeight="1">
      <c r="A17" s="69">
        <v>15</v>
      </c>
      <c r="B17" s="77">
        <f>+'氏名・志望・出席日数'!B17</f>
        <v>0</v>
      </c>
      <c r="C17" s="78"/>
      <c r="D17" s="79"/>
      <c r="E17" s="79"/>
      <c r="F17" s="79"/>
      <c r="G17" s="79"/>
      <c r="H17" s="79"/>
      <c r="I17" s="79"/>
      <c r="J17" s="79"/>
      <c r="K17" s="80"/>
      <c r="L17" s="81">
        <f t="shared" si="0"/>
        <v>0</v>
      </c>
      <c r="N17" s="78"/>
      <c r="O17" s="79"/>
      <c r="P17" s="79"/>
      <c r="Q17" s="79"/>
      <c r="R17" s="79"/>
      <c r="S17" s="79"/>
      <c r="T17" s="79"/>
      <c r="U17" s="79"/>
      <c r="V17" s="80"/>
      <c r="W17" s="82">
        <f t="shared" si="1"/>
        <v>0</v>
      </c>
      <c r="Y17" s="78"/>
      <c r="Z17" s="79"/>
      <c r="AA17" s="79"/>
      <c r="AB17" s="79"/>
      <c r="AC17" s="79"/>
      <c r="AD17" s="79"/>
      <c r="AE17" s="79"/>
      <c r="AF17" s="79"/>
      <c r="AG17" s="80"/>
      <c r="AH17" s="83">
        <f t="shared" si="2"/>
        <v>0</v>
      </c>
      <c r="AI17" s="82">
        <f t="shared" si="3"/>
        <v>0</v>
      </c>
    </row>
    <row r="18" spans="1:35" ht="14.25" customHeight="1">
      <c r="A18" s="69">
        <v>16</v>
      </c>
      <c r="B18" s="77">
        <f>+'氏名・志望・出席日数'!B18</f>
        <v>0</v>
      </c>
      <c r="C18" s="78"/>
      <c r="D18" s="79"/>
      <c r="E18" s="79"/>
      <c r="F18" s="79"/>
      <c r="G18" s="79"/>
      <c r="H18" s="79"/>
      <c r="I18" s="79"/>
      <c r="J18" s="79"/>
      <c r="K18" s="80"/>
      <c r="L18" s="81">
        <f t="shared" si="0"/>
        <v>0</v>
      </c>
      <c r="N18" s="78"/>
      <c r="O18" s="79"/>
      <c r="P18" s="79"/>
      <c r="Q18" s="79"/>
      <c r="R18" s="79"/>
      <c r="S18" s="79"/>
      <c r="T18" s="79"/>
      <c r="U18" s="79"/>
      <c r="V18" s="80"/>
      <c r="W18" s="82">
        <f t="shared" si="1"/>
        <v>0</v>
      </c>
      <c r="Y18" s="78"/>
      <c r="Z18" s="79"/>
      <c r="AA18" s="79"/>
      <c r="AB18" s="79"/>
      <c r="AC18" s="79"/>
      <c r="AD18" s="79"/>
      <c r="AE18" s="79"/>
      <c r="AF18" s="79"/>
      <c r="AG18" s="80"/>
      <c r="AH18" s="83">
        <f t="shared" si="2"/>
        <v>0</v>
      </c>
      <c r="AI18" s="82">
        <f t="shared" si="3"/>
        <v>0</v>
      </c>
    </row>
    <row r="19" spans="1:35" ht="14.25" customHeight="1">
      <c r="A19" s="69">
        <v>17</v>
      </c>
      <c r="B19" s="77">
        <f>+'氏名・志望・出席日数'!B19</f>
        <v>0</v>
      </c>
      <c r="C19" s="78"/>
      <c r="D19" s="79"/>
      <c r="E19" s="79"/>
      <c r="F19" s="79"/>
      <c r="G19" s="79"/>
      <c r="H19" s="79"/>
      <c r="I19" s="79"/>
      <c r="J19" s="79"/>
      <c r="K19" s="80"/>
      <c r="L19" s="81">
        <f t="shared" si="0"/>
        <v>0</v>
      </c>
      <c r="N19" s="78"/>
      <c r="O19" s="79"/>
      <c r="P19" s="79"/>
      <c r="Q19" s="79"/>
      <c r="R19" s="79"/>
      <c r="S19" s="79"/>
      <c r="T19" s="79"/>
      <c r="U19" s="79"/>
      <c r="V19" s="80"/>
      <c r="W19" s="82">
        <f t="shared" si="1"/>
        <v>0</v>
      </c>
      <c r="Y19" s="78"/>
      <c r="Z19" s="79"/>
      <c r="AA19" s="79"/>
      <c r="AB19" s="79"/>
      <c r="AC19" s="79"/>
      <c r="AD19" s="79"/>
      <c r="AE19" s="79"/>
      <c r="AF19" s="79"/>
      <c r="AG19" s="80"/>
      <c r="AH19" s="83">
        <f t="shared" si="2"/>
        <v>0</v>
      </c>
      <c r="AI19" s="82">
        <f t="shared" si="3"/>
        <v>0</v>
      </c>
    </row>
    <row r="20" spans="1:35" ht="14.25" customHeight="1">
      <c r="A20" s="69">
        <v>18</v>
      </c>
      <c r="B20" s="77">
        <f>+'氏名・志望・出席日数'!B20</f>
        <v>0</v>
      </c>
      <c r="C20" s="78"/>
      <c r="D20" s="79"/>
      <c r="E20" s="79"/>
      <c r="F20" s="79"/>
      <c r="G20" s="79"/>
      <c r="H20" s="79"/>
      <c r="I20" s="79"/>
      <c r="J20" s="79"/>
      <c r="K20" s="80"/>
      <c r="L20" s="81">
        <f t="shared" si="0"/>
        <v>0</v>
      </c>
      <c r="N20" s="78"/>
      <c r="O20" s="79"/>
      <c r="P20" s="79"/>
      <c r="Q20" s="79"/>
      <c r="R20" s="79"/>
      <c r="S20" s="79"/>
      <c r="T20" s="79"/>
      <c r="U20" s="79"/>
      <c r="V20" s="80"/>
      <c r="W20" s="82">
        <f t="shared" si="1"/>
        <v>0</v>
      </c>
      <c r="Y20" s="78"/>
      <c r="Z20" s="79"/>
      <c r="AA20" s="79"/>
      <c r="AB20" s="79"/>
      <c r="AC20" s="79"/>
      <c r="AD20" s="79"/>
      <c r="AE20" s="79"/>
      <c r="AF20" s="79"/>
      <c r="AG20" s="80"/>
      <c r="AH20" s="83">
        <f t="shared" si="2"/>
        <v>0</v>
      </c>
      <c r="AI20" s="82">
        <f t="shared" si="3"/>
        <v>0</v>
      </c>
    </row>
    <row r="21" spans="1:35" ht="14.25" customHeight="1">
      <c r="A21" s="69">
        <v>19</v>
      </c>
      <c r="B21" s="77">
        <f>+'氏名・志望・出席日数'!B21</f>
        <v>0</v>
      </c>
      <c r="C21" s="78"/>
      <c r="D21" s="79"/>
      <c r="E21" s="79"/>
      <c r="F21" s="79"/>
      <c r="G21" s="79"/>
      <c r="H21" s="79"/>
      <c r="I21" s="79"/>
      <c r="J21" s="79"/>
      <c r="K21" s="80"/>
      <c r="L21" s="81">
        <f t="shared" si="0"/>
        <v>0</v>
      </c>
      <c r="N21" s="78"/>
      <c r="O21" s="79"/>
      <c r="P21" s="79"/>
      <c r="Q21" s="79"/>
      <c r="R21" s="79"/>
      <c r="S21" s="79"/>
      <c r="T21" s="79"/>
      <c r="U21" s="79"/>
      <c r="V21" s="80"/>
      <c r="W21" s="82">
        <f t="shared" si="1"/>
        <v>0</v>
      </c>
      <c r="Y21" s="78"/>
      <c r="Z21" s="79"/>
      <c r="AA21" s="79"/>
      <c r="AB21" s="79"/>
      <c r="AC21" s="79"/>
      <c r="AD21" s="79"/>
      <c r="AE21" s="79"/>
      <c r="AF21" s="79"/>
      <c r="AG21" s="80"/>
      <c r="AH21" s="83">
        <f t="shared" si="2"/>
        <v>0</v>
      </c>
      <c r="AI21" s="82">
        <f t="shared" si="3"/>
        <v>0</v>
      </c>
    </row>
    <row r="22" spans="1:35" ht="14.25" customHeight="1">
      <c r="A22" s="69">
        <v>20</v>
      </c>
      <c r="B22" s="77">
        <f>+'氏名・志望・出席日数'!B22</f>
        <v>0</v>
      </c>
      <c r="C22" s="78"/>
      <c r="D22" s="79"/>
      <c r="E22" s="79"/>
      <c r="F22" s="79"/>
      <c r="G22" s="79"/>
      <c r="H22" s="79"/>
      <c r="I22" s="79"/>
      <c r="J22" s="79"/>
      <c r="K22" s="80"/>
      <c r="L22" s="81">
        <f t="shared" si="0"/>
        <v>0</v>
      </c>
      <c r="N22" s="78"/>
      <c r="O22" s="79"/>
      <c r="P22" s="79"/>
      <c r="Q22" s="79"/>
      <c r="R22" s="79"/>
      <c r="S22" s="79"/>
      <c r="T22" s="79"/>
      <c r="U22" s="79"/>
      <c r="V22" s="80"/>
      <c r="W22" s="82">
        <f t="shared" si="1"/>
        <v>0</v>
      </c>
      <c r="Y22" s="78"/>
      <c r="Z22" s="79"/>
      <c r="AA22" s="79"/>
      <c r="AB22" s="79"/>
      <c r="AC22" s="79"/>
      <c r="AD22" s="79"/>
      <c r="AE22" s="79"/>
      <c r="AF22" s="79"/>
      <c r="AG22" s="80"/>
      <c r="AH22" s="83">
        <f t="shared" si="2"/>
        <v>0</v>
      </c>
      <c r="AI22" s="82">
        <f t="shared" si="3"/>
        <v>0</v>
      </c>
    </row>
    <row r="23" spans="1:35" ht="14.25" customHeight="1">
      <c r="A23" s="69">
        <v>21</v>
      </c>
      <c r="B23" s="77">
        <f>+'氏名・志望・出席日数'!B23</f>
        <v>0</v>
      </c>
      <c r="C23" s="78"/>
      <c r="D23" s="79"/>
      <c r="E23" s="79"/>
      <c r="F23" s="79"/>
      <c r="G23" s="79"/>
      <c r="H23" s="79"/>
      <c r="I23" s="79"/>
      <c r="J23" s="79"/>
      <c r="K23" s="80"/>
      <c r="L23" s="81">
        <f t="shared" si="0"/>
        <v>0</v>
      </c>
      <c r="N23" s="78"/>
      <c r="O23" s="79"/>
      <c r="P23" s="79"/>
      <c r="Q23" s="79"/>
      <c r="R23" s="79"/>
      <c r="S23" s="79"/>
      <c r="T23" s="79"/>
      <c r="U23" s="79"/>
      <c r="V23" s="80"/>
      <c r="W23" s="82">
        <f t="shared" si="1"/>
        <v>0</v>
      </c>
      <c r="Y23" s="78"/>
      <c r="Z23" s="79"/>
      <c r="AA23" s="79"/>
      <c r="AB23" s="79"/>
      <c r="AC23" s="79"/>
      <c r="AD23" s="79"/>
      <c r="AE23" s="79"/>
      <c r="AF23" s="79"/>
      <c r="AG23" s="80"/>
      <c r="AH23" s="83">
        <f t="shared" si="2"/>
        <v>0</v>
      </c>
      <c r="AI23" s="82">
        <f t="shared" si="3"/>
        <v>0</v>
      </c>
    </row>
    <row r="24" spans="1:35" ht="14.25" customHeight="1">
      <c r="A24" s="69">
        <v>22</v>
      </c>
      <c r="B24" s="77">
        <f>+'氏名・志望・出席日数'!B24</f>
        <v>0</v>
      </c>
      <c r="C24" s="78"/>
      <c r="D24" s="79"/>
      <c r="E24" s="79"/>
      <c r="F24" s="79"/>
      <c r="G24" s="79"/>
      <c r="H24" s="79"/>
      <c r="I24" s="79"/>
      <c r="J24" s="79"/>
      <c r="K24" s="80"/>
      <c r="L24" s="81">
        <f t="shared" si="0"/>
        <v>0</v>
      </c>
      <c r="N24" s="78"/>
      <c r="O24" s="79"/>
      <c r="P24" s="79"/>
      <c r="Q24" s="79"/>
      <c r="R24" s="79"/>
      <c r="S24" s="79"/>
      <c r="T24" s="79"/>
      <c r="U24" s="79"/>
      <c r="V24" s="80"/>
      <c r="W24" s="82">
        <f t="shared" si="1"/>
        <v>0</v>
      </c>
      <c r="Y24" s="78"/>
      <c r="Z24" s="79"/>
      <c r="AA24" s="79"/>
      <c r="AB24" s="79"/>
      <c r="AC24" s="79"/>
      <c r="AD24" s="79"/>
      <c r="AE24" s="79"/>
      <c r="AF24" s="79"/>
      <c r="AG24" s="80"/>
      <c r="AH24" s="83">
        <f t="shared" si="2"/>
        <v>0</v>
      </c>
      <c r="AI24" s="82">
        <f t="shared" si="3"/>
        <v>0</v>
      </c>
    </row>
    <row r="25" spans="1:35" ht="14.25" customHeight="1">
      <c r="A25" s="69">
        <v>23</v>
      </c>
      <c r="B25" s="77">
        <f>+'氏名・志望・出席日数'!B25</f>
        <v>0</v>
      </c>
      <c r="C25" s="78"/>
      <c r="D25" s="79"/>
      <c r="E25" s="79"/>
      <c r="F25" s="79"/>
      <c r="G25" s="79"/>
      <c r="H25" s="79"/>
      <c r="I25" s="79"/>
      <c r="J25" s="79"/>
      <c r="K25" s="80"/>
      <c r="L25" s="81">
        <f t="shared" si="0"/>
        <v>0</v>
      </c>
      <c r="N25" s="78"/>
      <c r="O25" s="79"/>
      <c r="P25" s="79"/>
      <c r="Q25" s="79"/>
      <c r="R25" s="79"/>
      <c r="S25" s="79"/>
      <c r="T25" s="79"/>
      <c r="U25" s="79"/>
      <c r="V25" s="80"/>
      <c r="W25" s="82">
        <f t="shared" si="1"/>
        <v>0</v>
      </c>
      <c r="Y25" s="78"/>
      <c r="Z25" s="79"/>
      <c r="AA25" s="79"/>
      <c r="AB25" s="79"/>
      <c r="AC25" s="79"/>
      <c r="AD25" s="79"/>
      <c r="AE25" s="79"/>
      <c r="AF25" s="79"/>
      <c r="AG25" s="80"/>
      <c r="AH25" s="83">
        <f t="shared" si="2"/>
        <v>0</v>
      </c>
      <c r="AI25" s="82">
        <f t="shared" si="3"/>
        <v>0</v>
      </c>
    </row>
    <row r="26" spans="1:35" ht="14.25" customHeight="1">
      <c r="A26" s="69">
        <v>24</v>
      </c>
      <c r="B26" s="77">
        <f>+'氏名・志望・出席日数'!B26</f>
        <v>0</v>
      </c>
      <c r="C26" s="78"/>
      <c r="D26" s="79"/>
      <c r="E26" s="79"/>
      <c r="F26" s="79"/>
      <c r="G26" s="79"/>
      <c r="H26" s="79"/>
      <c r="I26" s="79"/>
      <c r="J26" s="79"/>
      <c r="K26" s="80"/>
      <c r="L26" s="81">
        <f t="shared" si="0"/>
        <v>0</v>
      </c>
      <c r="N26" s="78"/>
      <c r="O26" s="79"/>
      <c r="P26" s="79"/>
      <c r="Q26" s="79"/>
      <c r="R26" s="79"/>
      <c r="S26" s="79"/>
      <c r="T26" s="79"/>
      <c r="U26" s="79"/>
      <c r="V26" s="80"/>
      <c r="W26" s="82">
        <f t="shared" si="1"/>
        <v>0</v>
      </c>
      <c r="Y26" s="78"/>
      <c r="Z26" s="79"/>
      <c r="AA26" s="79"/>
      <c r="AB26" s="79"/>
      <c r="AC26" s="79"/>
      <c r="AD26" s="79"/>
      <c r="AE26" s="79"/>
      <c r="AF26" s="79"/>
      <c r="AG26" s="80"/>
      <c r="AH26" s="83">
        <f t="shared" si="2"/>
        <v>0</v>
      </c>
      <c r="AI26" s="82">
        <f t="shared" si="3"/>
        <v>0</v>
      </c>
    </row>
    <row r="27" spans="1:35" ht="14.25" customHeight="1">
      <c r="A27" s="69">
        <v>25</v>
      </c>
      <c r="B27" s="77">
        <f>+'氏名・志望・出席日数'!B27</f>
        <v>0</v>
      </c>
      <c r="C27" s="78"/>
      <c r="D27" s="79"/>
      <c r="E27" s="79"/>
      <c r="F27" s="79"/>
      <c r="G27" s="79"/>
      <c r="H27" s="79"/>
      <c r="I27" s="79"/>
      <c r="J27" s="79"/>
      <c r="K27" s="80"/>
      <c r="L27" s="81">
        <f t="shared" si="0"/>
        <v>0</v>
      </c>
      <c r="N27" s="78"/>
      <c r="O27" s="79"/>
      <c r="P27" s="79"/>
      <c r="Q27" s="79"/>
      <c r="R27" s="79"/>
      <c r="S27" s="79"/>
      <c r="T27" s="79"/>
      <c r="U27" s="79"/>
      <c r="V27" s="80"/>
      <c r="W27" s="82">
        <f t="shared" si="1"/>
        <v>0</v>
      </c>
      <c r="Y27" s="78"/>
      <c r="Z27" s="79"/>
      <c r="AA27" s="79"/>
      <c r="AB27" s="79"/>
      <c r="AC27" s="79"/>
      <c r="AD27" s="79"/>
      <c r="AE27" s="79"/>
      <c r="AF27" s="79"/>
      <c r="AG27" s="80"/>
      <c r="AH27" s="83">
        <f t="shared" si="2"/>
        <v>0</v>
      </c>
      <c r="AI27" s="82">
        <f t="shared" si="3"/>
        <v>0</v>
      </c>
    </row>
    <row r="28" spans="1:35" ht="14.25" customHeight="1">
      <c r="A28" s="69">
        <v>26</v>
      </c>
      <c r="B28" s="77">
        <f>+'氏名・志望・出席日数'!B28</f>
        <v>0</v>
      </c>
      <c r="C28" s="78"/>
      <c r="D28" s="79"/>
      <c r="E28" s="79"/>
      <c r="F28" s="79"/>
      <c r="G28" s="79"/>
      <c r="H28" s="79"/>
      <c r="I28" s="79"/>
      <c r="J28" s="79"/>
      <c r="K28" s="80"/>
      <c r="L28" s="81">
        <f t="shared" si="0"/>
        <v>0</v>
      </c>
      <c r="N28" s="78"/>
      <c r="O28" s="79"/>
      <c r="P28" s="79"/>
      <c r="Q28" s="79"/>
      <c r="R28" s="79"/>
      <c r="S28" s="79"/>
      <c r="T28" s="79"/>
      <c r="U28" s="79"/>
      <c r="V28" s="80"/>
      <c r="W28" s="82">
        <f t="shared" si="1"/>
        <v>0</v>
      </c>
      <c r="Y28" s="78"/>
      <c r="Z28" s="79"/>
      <c r="AA28" s="79"/>
      <c r="AB28" s="79"/>
      <c r="AC28" s="79"/>
      <c r="AD28" s="79"/>
      <c r="AE28" s="79"/>
      <c r="AF28" s="79"/>
      <c r="AG28" s="80"/>
      <c r="AH28" s="83">
        <f t="shared" si="2"/>
        <v>0</v>
      </c>
      <c r="AI28" s="82">
        <f t="shared" si="3"/>
        <v>0</v>
      </c>
    </row>
    <row r="29" spans="1:35" ht="14.25" customHeight="1">
      <c r="A29" s="69">
        <v>27</v>
      </c>
      <c r="B29" s="77">
        <f>+'氏名・志望・出席日数'!B29</f>
        <v>0</v>
      </c>
      <c r="C29" s="78"/>
      <c r="D29" s="79"/>
      <c r="E29" s="79"/>
      <c r="F29" s="79"/>
      <c r="G29" s="79"/>
      <c r="H29" s="79"/>
      <c r="I29" s="79"/>
      <c r="J29" s="79"/>
      <c r="K29" s="80"/>
      <c r="L29" s="81">
        <f t="shared" si="0"/>
        <v>0</v>
      </c>
      <c r="N29" s="78"/>
      <c r="O29" s="79"/>
      <c r="P29" s="79"/>
      <c r="Q29" s="79"/>
      <c r="R29" s="79"/>
      <c r="S29" s="79"/>
      <c r="T29" s="79"/>
      <c r="U29" s="79"/>
      <c r="V29" s="80"/>
      <c r="W29" s="82">
        <f t="shared" si="1"/>
        <v>0</v>
      </c>
      <c r="Y29" s="78"/>
      <c r="Z29" s="79"/>
      <c r="AA29" s="79"/>
      <c r="AB29" s="79"/>
      <c r="AC29" s="79"/>
      <c r="AD29" s="79"/>
      <c r="AE29" s="79"/>
      <c r="AF29" s="79"/>
      <c r="AG29" s="80"/>
      <c r="AH29" s="83">
        <f t="shared" si="2"/>
        <v>0</v>
      </c>
      <c r="AI29" s="82">
        <f t="shared" si="3"/>
        <v>0</v>
      </c>
    </row>
    <row r="30" spans="1:35" ht="14.25" customHeight="1">
      <c r="A30" s="69">
        <v>28</v>
      </c>
      <c r="B30" s="77">
        <f>+'氏名・志望・出席日数'!B30</f>
        <v>0</v>
      </c>
      <c r="C30" s="78"/>
      <c r="D30" s="79"/>
      <c r="E30" s="79"/>
      <c r="F30" s="79"/>
      <c r="G30" s="79"/>
      <c r="H30" s="79"/>
      <c r="I30" s="79"/>
      <c r="J30" s="79"/>
      <c r="K30" s="80"/>
      <c r="L30" s="81">
        <f t="shared" si="0"/>
        <v>0</v>
      </c>
      <c r="N30" s="78"/>
      <c r="O30" s="79"/>
      <c r="P30" s="79"/>
      <c r="Q30" s="79"/>
      <c r="R30" s="79"/>
      <c r="S30" s="79"/>
      <c r="T30" s="79"/>
      <c r="U30" s="79"/>
      <c r="V30" s="80"/>
      <c r="W30" s="82">
        <f t="shared" si="1"/>
        <v>0</v>
      </c>
      <c r="Y30" s="78"/>
      <c r="Z30" s="79"/>
      <c r="AA30" s="79"/>
      <c r="AB30" s="79"/>
      <c r="AC30" s="79"/>
      <c r="AD30" s="79"/>
      <c r="AE30" s="79"/>
      <c r="AF30" s="79"/>
      <c r="AG30" s="80"/>
      <c r="AH30" s="83">
        <f t="shared" si="2"/>
        <v>0</v>
      </c>
      <c r="AI30" s="82">
        <f t="shared" si="3"/>
        <v>0</v>
      </c>
    </row>
    <row r="31" spans="1:35" ht="14.25" customHeight="1">
      <c r="A31" s="69">
        <v>29</v>
      </c>
      <c r="B31" s="77">
        <f>+'氏名・志望・出席日数'!B31</f>
        <v>0</v>
      </c>
      <c r="C31" s="78"/>
      <c r="D31" s="79"/>
      <c r="E31" s="79"/>
      <c r="F31" s="79"/>
      <c r="G31" s="79"/>
      <c r="H31" s="79"/>
      <c r="I31" s="79"/>
      <c r="J31" s="79"/>
      <c r="K31" s="80"/>
      <c r="L31" s="81">
        <f t="shared" si="0"/>
        <v>0</v>
      </c>
      <c r="N31" s="78"/>
      <c r="O31" s="79"/>
      <c r="P31" s="79"/>
      <c r="Q31" s="79"/>
      <c r="R31" s="79"/>
      <c r="S31" s="79"/>
      <c r="T31" s="79"/>
      <c r="U31" s="79"/>
      <c r="V31" s="80"/>
      <c r="W31" s="82">
        <f t="shared" si="1"/>
        <v>0</v>
      </c>
      <c r="Y31" s="78"/>
      <c r="Z31" s="79"/>
      <c r="AA31" s="79"/>
      <c r="AB31" s="79"/>
      <c r="AC31" s="79"/>
      <c r="AD31" s="79"/>
      <c r="AE31" s="79"/>
      <c r="AF31" s="79"/>
      <c r="AG31" s="80"/>
      <c r="AH31" s="83">
        <f t="shared" si="2"/>
        <v>0</v>
      </c>
      <c r="AI31" s="82">
        <f t="shared" si="3"/>
        <v>0</v>
      </c>
    </row>
    <row r="32" spans="1:35" ht="14.25" customHeight="1">
      <c r="A32" s="69">
        <v>30</v>
      </c>
      <c r="B32" s="77">
        <f>+'氏名・志望・出席日数'!B32</f>
        <v>0</v>
      </c>
      <c r="C32" s="78"/>
      <c r="D32" s="79"/>
      <c r="E32" s="79"/>
      <c r="F32" s="79"/>
      <c r="G32" s="79"/>
      <c r="H32" s="79"/>
      <c r="I32" s="79"/>
      <c r="J32" s="79"/>
      <c r="K32" s="80"/>
      <c r="L32" s="81">
        <f t="shared" si="0"/>
        <v>0</v>
      </c>
      <c r="N32" s="78"/>
      <c r="O32" s="79"/>
      <c r="P32" s="79"/>
      <c r="Q32" s="79"/>
      <c r="R32" s="79"/>
      <c r="S32" s="79"/>
      <c r="T32" s="79"/>
      <c r="U32" s="79"/>
      <c r="V32" s="80"/>
      <c r="W32" s="82">
        <f t="shared" si="1"/>
        <v>0</v>
      </c>
      <c r="Y32" s="78"/>
      <c r="Z32" s="79"/>
      <c r="AA32" s="79"/>
      <c r="AB32" s="79"/>
      <c r="AC32" s="79"/>
      <c r="AD32" s="79"/>
      <c r="AE32" s="79"/>
      <c r="AF32" s="79"/>
      <c r="AG32" s="80"/>
      <c r="AH32" s="83">
        <f t="shared" si="2"/>
        <v>0</v>
      </c>
      <c r="AI32" s="82">
        <f t="shared" si="3"/>
        <v>0</v>
      </c>
    </row>
    <row r="33" spans="1:35" ht="14.25" customHeight="1">
      <c r="A33" s="69">
        <v>31</v>
      </c>
      <c r="B33" s="77">
        <f>+'氏名・志望・出席日数'!B33</f>
        <v>0</v>
      </c>
      <c r="C33" s="78"/>
      <c r="D33" s="79"/>
      <c r="E33" s="79"/>
      <c r="F33" s="79"/>
      <c r="G33" s="79"/>
      <c r="H33" s="79"/>
      <c r="I33" s="79"/>
      <c r="J33" s="79"/>
      <c r="K33" s="80"/>
      <c r="L33" s="81">
        <f t="shared" si="0"/>
        <v>0</v>
      </c>
      <c r="N33" s="78"/>
      <c r="O33" s="79"/>
      <c r="P33" s="79"/>
      <c r="Q33" s="79"/>
      <c r="R33" s="79"/>
      <c r="S33" s="79"/>
      <c r="T33" s="79"/>
      <c r="U33" s="79"/>
      <c r="V33" s="80"/>
      <c r="W33" s="82">
        <f t="shared" si="1"/>
        <v>0</v>
      </c>
      <c r="Y33" s="78"/>
      <c r="Z33" s="79"/>
      <c r="AA33" s="79"/>
      <c r="AB33" s="79"/>
      <c r="AC33" s="79"/>
      <c r="AD33" s="79"/>
      <c r="AE33" s="79"/>
      <c r="AF33" s="79"/>
      <c r="AG33" s="80"/>
      <c r="AH33" s="83">
        <f t="shared" si="2"/>
        <v>0</v>
      </c>
      <c r="AI33" s="82">
        <f t="shared" si="3"/>
        <v>0</v>
      </c>
    </row>
    <row r="34" spans="1:35" ht="14.25" customHeight="1">
      <c r="A34" s="69">
        <v>32</v>
      </c>
      <c r="B34" s="77">
        <f>+'氏名・志望・出席日数'!B34</f>
        <v>0</v>
      </c>
      <c r="C34" s="78"/>
      <c r="D34" s="79"/>
      <c r="E34" s="79"/>
      <c r="F34" s="79"/>
      <c r="G34" s="79"/>
      <c r="H34" s="79"/>
      <c r="I34" s="79"/>
      <c r="J34" s="79"/>
      <c r="K34" s="80"/>
      <c r="L34" s="81">
        <f t="shared" si="0"/>
        <v>0</v>
      </c>
      <c r="N34" s="78"/>
      <c r="O34" s="79"/>
      <c r="P34" s="79"/>
      <c r="Q34" s="79"/>
      <c r="R34" s="79"/>
      <c r="S34" s="79"/>
      <c r="T34" s="79"/>
      <c r="U34" s="79"/>
      <c r="V34" s="80"/>
      <c r="W34" s="82">
        <f t="shared" si="1"/>
        <v>0</v>
      </c>
      <c r="Y34" s="78"/>
      <c r="Z34" s="79"/>
      <c r="AA34" s="79"/>
      <c r="AB34" s="79"/>
      <c r="AC34" s="79"/>
      <c r="AD34" s="79"/>
      <c r="AE34" s="79"/>
      <c r="AF34" s="79"/>
      <c r="AG34" s="80"/>
      <c r="AH34" s="83">
        <f t="shared" si="2"/>
        <v>0</v>
      </c>
      <c r="AI34" s="82">
        <f t="shared" si="3"/>
        <v>0</v>
      </c>
    </row>
    <row r="35" spans="1:35" ht="14.25" customHeight="1">
      <c r="A35" s="69">
        <v>33</v>
      </c>
      <c r="B35" s="77">
        <f>+'氏名・志望・出席日数'!B35</f>
        <v>0</v>
      </c>
      <c r="C35" s="78"/>
      <c r="D35" s="79"/>
      <c r="E35" s="79"/>
      <c r="F35" s="79"/>
      <c r="G35" s="79"/>
      <c r="H35" s="79"/>
      <c r="I35" s="79"/>
      <c r="J35" s="79"/>
      <c r="K35" s="80"/>
      <c r="L35" s="81">
        <f t="shared" si="0"/>
        <v>0</v>
      </c>
      <c r="N35" s="78"/>
      <c r="O35" s="79"/>
      <c r="P35" s="79"/>
      <c r="Q35" s="79"/>
      <c r="R35" s="79"/>
      <c r="S35" s="79"/>
      <c r="T35" s="79"/>
      <c r="U35" s="79"/>
      <c r="V35" s="80"/>
      <c r="W35" s="82">
        <f t="shared" si="1"/>
        <v>0</v>
      </c>
      <c r="Y35" s="78"/>
      <c r="Z35" s="79"/>
      <c r="AA35" s="79"/>
      <c r="AB35" s="79"/>
      <c r="AC35" s="79"/>
      <c r="AD35" s="79"/>
      <c r="AE35" s="79"/>
      <c r="AF35" s="79"/>
      <c r="AG35" s="80"/>
      <c r="AH35" s="83">
        <f t="shared" si="2"/>
        <v>0</v>
      </c>
      <c r="AI35" s="82">
        <f t="shared" si="3"/>
        <v>0</v>
      </c>
    </row>
    <row r="36" spans="1:35" ht="14.25" customHeight="1">
      <c r="A36" s="69">
        <v>34</v>
      </c>
      <c r="B36" s="77">
        <f>+'氏名・志望・出席日数'!B36</f>
        <v>0</v>
      </c>
      <c r="C36" s="78"/>
      <c r="D36" s="79"/>
      <c r="E36" s="79"/>
      <c r="F36" s="79"/>
      <c r="G36" s="79"/>
      <c r="H36" s="79"/>
      <c r="I36" s="79"/>
      <c r="J36" s="79"/>
      <c r="K36" s="80"/>
      <c r="L36" s="81">
        <f t="shared" si="0"/>
        <v>0</v>
      </c>
      <c r="N36" s="78"/>
      <c r="O36" s="79"/>
      <c r="P36" s="79"/>
      <c r="Q36" s="79"/>
      <c r="R36" s="79"/>
      <c r="S36" s="79"/>
      <c r="T36" s="79"/>
      <c r="U36" s="79"/>
      <c r="V36" s="80"/>
      <c r="W36" s="82">
        <f t="shared" si="1"/>
        <v>0</v>
      </c>
      <c r="Y36" s="78"/>
      <c r="Z36" s="79"/>
      <c r="AA36" s="79"/>
      <c r="AB36" s="79"/>
      <c r="AC36" s="79"/>
      <c r="AD36" s="79"/>
      <c r="AE36" s="79"/>
      <c r="AF36" s="79"/>
      <c r="AG36" s="80"/>
      <c r="AH36" s="83">
        <f t="shared" si="2"/>
        <v>0</v>
      </c>
      <c r="AI36" s="82">
        <f t="shared" si="3"/>
        <v>0</v>
      </c>
    </row>
    <row r="37" spans="1:35" ht="14.25" customHeight="1">
      <c r="A37" s="69">
        <v>35</v>
      </c>
      <c r="B37" s="77">
        <f>+'氏名・志望・出席日数'!B37</f>
        <v>0</v>
      </c>
      <c r="C37" s="78"/>
      <c r="D37" s="79"/>
      <c r="E37" s="79"/>
      <c r="F37" s="79"/>
      <c r="G37" s="79"/>
      <c r="H37" s="79"/>
      <c r="I37" s="79"/>
      <c r="J37" s="79"/>
      <c r="K37" s="80"/>
      <c r="L37" s="81">
        <f t="shared" si="0"/>
        <v>0</v>
      </c>
      <c r="N37" s="78"/>
      <c r="O37" s="79"/>
      <c r="P37" s="79"/>
      <c r="Q37" s="79"/>
      <c r="R37" s="79"/>
      <c r="S37" s="79"/>
      <c r="T37" s="79"/>
      <c r="U37" s="79"/>
      <c r="V37" s="80"/>
      <c r="W37" s="82">
        <f t="shared" si="1"/>
        <v>0</v>
      </c>
      <c r="Y37" s="78"/>
      <c r="Z37" s="79"/>
      <c r="AA37" s="79"/>
      <c r="AB37" s="79"/>
      <c r="AC37" s="79"/>
      <c r="AD37" s="79"/>
      <c r="AE37" s="79"/>
      <c r="AF37" s="79"/>
      <c r="AG37" s="80"/>
      <c r="AH37" s="83">
        <f t="shared" si="2"/>
        <v>0</v>
      </c>
      <c r="AI37" s="82">
        <f t="shared" si="3"/>
        <v>0</v>
      </c>
    </row>
    <row r="38" spans="1:35" ht="14.25" customHeight="1">
      <c r="A38" s="69">
        <v>36</v>
      </c>
      <c r="B38" s="77">
        <f>+'氏名・志望・出席日数'!B38</f>
        <v>0</v>
      </c>
      <c r="C38" s="78"/>
      <c r="D38" s="79"/>
      <c r="E38" s="79"/>
      <c r="F38" s="79"/>
      <c r="G38" s="79"/>
      <c r="H38" s="79"/>
      <c r="I38" s="79"/>
      <c r="J38" s="79"/>
      <c r="K38" s="80"/>
      <c r="L38" s="81">
        <f t="shared" si="0"/>
        <v>0</v>
      </c>
      <c r="N38" s="78"/>
      <c r="O38" s="79"/>
      <c r="P38" s="79"/>
      <c r="Q38" s="79"/>
      <c r="R38" s="79"/>
      <c r="S38" s="79"/>
      <c r="T38" s="79"/>
      <c r="U38" s="79"/>
      <c r="V38" s="80"/>
      <c r="W38" s="82">
        <f t="shared" si="1"/>
        <v>0</v>
      </c>
      <c r="Y38" s="78"/>
      <c r="Z38" s="79"/>
      <c r="AA38" s="79"/>
      <c r="AB38" s="79"/>
      <c r="AC38" s="79"/>
      <c r="AD38" s="79"/>
      <c r="AE38" s="79"/>
      <c r="AF38" s="79"/>
      <c r="AG38" s="80"/>
      <c r="AH38" s="83">
        <f t="shared" si="2"/>
        <v>0</v>
      </c>
      <c r="AI38" s="82">
        <f t="shared" si="3"/>
        <v>0</v>
      </c>
    </row>
    <row r="39" spans="1:35" ht="14.25" customHeight="1">
      <c r="A39" s="69">
        <v>37</v>
      </c>
      <c r="B39" s="77">
        <f>+'氏名・志望・出席日数'!B39</f>
        <v>0</v>
      </c>
      <c r="C39" s="78"/>
      <c r="D39" s="79"/>
      <c r="E39" s="79"/>
      <c r="F39" s="79"/>
      <c r="G39" s="79"/>
      <c r="H39" s="79"/>
      <c r="I39" s="79"/>
      <c r="J39" s="79"/>
      <c r="K39" s="80"/>
      <c r="L39" s="81">
        <f t="shared" si="0"/>
        <v>0</v>
      </c>
      <c r="N39" s="78"/>
      <c r="O39" s="79"/>
      <c r="P39" s="79"/>
      <c r="Q39" s="79"/>
      <c r="R39" s="79"/>
      <c r="S39" s="79"/>
      <c r="T39" s="79"/>
      <c r="U39" s="79"/>
      <c r="V39" s="80"/>
      <c r="W39" s="82">
        <f t="shared" si="1"/>
        <v>0</v>
      </c>
      <c r="Y39" s="78"/>
      <c r="Z39" s="79"/>
      <c r="AA39" s="79"/>
      <c r="AB39" s="79"/>
      <c r="AC39" s="79"/>
      <c r="AD39" s="79"/>
      <c r="AE39" s="79"/>
      <c r="AF39" s="79"/>
      <c r="AG39" s="80"/>
      <c r="AH39" s="83">
        <f t="shared" si="2"/>
        <v>0</v>
      </c>
      <c r="AI39" s="82">
        <f t="shared" si="3"/>
        <v>0</v>
      </c>
    </row>
    <row r="40" spans="1:35" ht="13.5">
      <c r="A40" s="69">
        <v>38</v>
      </c>
      <c r="B40" s="77">
        <f>+'氏名・志望・出席日数'!B40</f>
        <v>0</v>
      </c>
      <c r="C40" s="78"/>
      <c r="D40" s="79"/>
      <c r="E40" s="79"/>
      <c r="F40" s="79"/>
      <c r="G40" s="79"/>
      <c r="H40" s="79"/>
      <c r="I40" s="79"/>
      <c r="J40" s="79"/>
      <c r="K40" s="80"/>
      <c r="L40" s="81">
        <f t="shared" si="0"/>
        <v>0</v>
      </c>
      <c r="N40" s="78"/>
      <c r="O40" s="79"/>
      <c r="P40" s="79"/>
      <c r="Q40" s="79"/>
      <c r="R40" s="79"/>
      <c r="S40" s="79"/>
      <c r="T40" s="79"/>
      <c r="U40" s="79"/>
      <c r="V40" s="80"/>
      <c r="W40" s="82">
        <f t="shared" si="1"/>
        <v>0</v>
      </c>
      <c r="Y40" s="78"/>
      <c r="Z40" s="79"/>
      <c r="AA40" s="79"/>
      <c r="AB40" s="79"/>
      <c r="AC40" s="79"/>
      <c r="AD40" s="79"/>
      <c r="AE40" s="79"/>
      <c r="AF40" s="79"/>
      <c r="AG40" s="80"/>
      <c r="AH40" s="83">
        <f t="shared" si="2"/>
        <v>0</v>
      </c>
      <c r="AI40" s="82">
        <f t="shared" si="3"/>
        <v>0</v>
      </c>
    </row>
    <row r="41" spans="1:35" ht="13.5">
      <c r="A41" s="69">
        <v>39</v>
      </c>
      <c r="B41" s="77">
        <f>+'氏名・志望・出席日数'!B41</f>
        <v>0</v>
      </c>
      <c r="C41" s="78"/>
      <c r="D41" s="79"/>
      <c r="E41" s="79"/>
      <c r="F41" s="79"/>
      <c r="G41" s="79"/>
      <c r="H41" s="79"/>
      <c r="I41" s="79"/>
      <c r="J41" s="79"/>
      <c r="K41" s="80"/>
      <c r="L41" s="81">
        <f t="shared" si="0"/>
        <v>0</v>
      </c>
      <c r="N41" s="78"/>
      <c r="O41" s="79"/>
      <c r="P41" s="79"/>
      <c r="Q41" s="79"/>
      <c r="R41" s="79"/>
      <c r="S41" s="79"/>
      <c r="T41" s="79"/>
      <c r="U41" s="79"/>
      <c r="V41" s="80"/>
      <c r="W41" s="82">
        <f t="shared" si="1"/>
        <v>0</v>
      </c>
      <c r="Y41" s="78"/>
      <c r="Z41" s="79"/>
      <c r="AA41" s="79"/>
      <c r="AB41" s="79"/>
      <c r="AC41" s="79"/>
      <c r="AD41" s="79"/>
      <c r="AE41" s="79"/>
      <c r="AF41" s="79"/>
      <c r="AG41" s="80"/>
      <c r="AH41" s="83">
        <f t="shared" si="2"/>
        <v>0</v>
      </c>
      <c r="AI41" s="82">
        <f t="shared" si="3"/>
        <v>0</v>
      </c>
    </row>
    <row r="42" spans="1:35" ht="13.5">
      <c r="A42" s="69">
        <v>40</v>
      </c>
      <c r="B42" s="77">
        <f>+'氏名・志望・出席日数'!B42</f>
        <v>0</v>
      </c>
      <c r="C42" s="78"/>
      <c r="D42" s="79"/>
      <c r="E42" s="79"/>
      <c r="F42" s="79"/>
      <c r="G42" s="79"/>
      <c r="H42" s="79"/>
      <c r="I42" s="79"/>
      <c r="J42" s="79"/>
      <c r="K42" s="80"/>
      <c r="L42" s="81">
        <f t="shared" si="0"/>
        <v>0</v>
      </c>
      <c r="N42" s="78"/>
      <c r="O42" s="79"/>
      <c r="P42" s="79"/>
      <c r="Q42" s="79"/>
      <c r="R42" s="79"/>
      <c r="S42" s="79"/>
      <c r="T42" s="79"/>
      <c r="U42" s="79"/>
      <c r="V42" s="80"/>
      <c r="W42" s="82">
        <f t="shared" si="1"/>
        <v>0</v>
      </c>
      <c r="Y42" s="78"/>
      <c r="Z42" s="79"/>
      <c r="AA42" s="79"/>
      <c r="AB42" s="79"/>
      <c r="AC42" s="79"/>
      <c r="AD42" s="79"/>
      <c r="AE42" s="79"/>
      <c r="AF42" s="79"/>
      <c r="AG42" s="80"/>
      <c r="AH42" s="83">
        <f t="shared" si="2"/>
        <v>0</v>
      </c>
      <c r="AI42" s="82">
        <f t="shared" si="3"/>
        <v>0</v>
      </c>
    </row>
    <row r="43" spans="1:35" ht="13.5">
      <c r="A43" s="69">
        <v>41</v>
      </c>
      <c r="B43" s="77">
        <f>+'氏名・志望・出席日数'!B43</f>
        <v>0</v>
      </c>
      <c r="C43" s="78"/>
      <c r="D43" s="79"/>
      <c r="E43" s="79"/>
      <c r="F43" s="79"/>
      <c r="G43" s="79"/>
      <c r="H43" s="79"/>
      <c r="I43" s="79"/>
      <c r="J43" s="79"/>
      <c r="K43" s="80"/>
      <c r="L43" s="81">
        <f>SUM(C43:K43)</f>
        <v>0</v>
      </c>
      <c r="N43" s="78"/>
      <c r="O43" s="79"/>
      <c r="P43" s="79"/>
      <c r="Q43" s="79"/>
      <c r="R43" s="79"/>
      <c r="S43" s="79"/>
      <c r="T43" s="79"/>
      <c r="U43" s="79"/>
      <c r="V43" s="80"/>
      <c r="W43" s="82">
        <f>SUM(N43:V43)</f>
        <v>0</v>
      </c>
      <c r="Y43" s="78"/>
      <c r="Z43" s="79"/>
      <c r="AA43" s="79"/>
      <c r="AB43" s="79"/>
      <c r="AC43" s="79"/>
      <c r="AD43" s="79"/>
      <c r="AE43" s="79"/>
      <c r="AF43" s="79"/>
      <c r="AG43" s="80"/>
      <c r="AH43" s="83">
        <f>SUM(Y43:AG43)</f>
        <v>0</v>
      </c>
      <c r="AI43" s="82">
        <f>L43+W43+AH43</f>
        <v>0</v>
      </c>
    </row>
    <row r="44" spans="1:35" ht="13.5">
      <c r="A44" s="70">
        <v>1</v>
      </c>
      <c r="B44" s="70">
        <v>2</v>
      </c>
      <c r="C44" s="70">
        <v>3</v>
      </c>
      <c r="D44" s="70">
        <v>4</v>
      </c>
      <c r="E44" s="70">
        <v>5</v>
      </c>
      <c r="F44" s="70">
        <v>6</v>
      </c>
      <c r="G44" s="70">
        <v>7</v>
      </c>
      <c r="H44" s="70">
        <v>8</v>
      </c>
      <c r="I44" s="70">
        <v>9</v>
      </c>
      <c r="J44" s="70">
        <v>10</v>
      </c>
      <c r="K44" s="70">
        <v>11</v>
      </c>
      <c r="L44" s="70">
        <v>12</v>
      </c>
      <c r="M44" s="70">
        <v>13</v>
      </c>
      <c r="N44" s="70">
        <v>14</v>
      </c>
      <c r="O44" s="70">
        <v>15</v>
      </c>
      <c r="P44" s="70">
        <v>16</v>
      </c>
      <c r="Q44" s="70">
        <v>17</v>
      </c>
      <c r="R44" s="70">
        <v>18</v>
      </c>
      <c r="S44" s="70">
        <v>19</v>
      </c>
      <c r="T44" s="70">
        <v>20</v>
      </c>
      <c r="U44" s="70">
        <v>21</v>
      </c>
      <c r="V44" s="70">
        <v>22</v>
      </c>
      <c r="W44" s="70">
        <v>23</v>
      </c>
      <c r="X44" s="70">
        <v>24</v>
      </c>
      <c r="Y44" s="70">
        <v>25</v>
      </c>
      <c r="Z44" s="70">
        <v>26</v>
      </c>
      <c r="AA44" s="70">
        <v>27</v>
      </c>
      <c r="AB44" s="70">
        <v>28</v>
      </c>
      <c r="AC44" s="70">
        <v>29</v>
      </c>
      <c r="AD44" s="70">
        <v>30</v>
      </c>
      <c r="AE44" s="70">
        <v>31</v>
      </c>
      <c r="AF44" s="70">
        <v>32</v>
      </c>
      <c r="AG44" s="70">
        <v>33</v>
      </c>
      <c r="AH44" s="70">
        <v>34</v>
      </c>
      <c r="AI44" s="70">
        <v>35</v>
      </c>
    </row>
  </sheetData>
  <mergeCells count="6">
    <mergeCell ref="Y1:AH1"/>
    <mergeCell ref="AI1:AI2"/>
    <mergeCell ref="B1:B2"/>
    <mergeCell ref="A1:A2"/>
    <mergeCell ref="C1:L1"/>
    <mergeCell ref="N1:W1"/>
  </mergeCells>
  <dataValidations count="1">
    <dataValidation allowBlank="1" showInputMessage="1" showErrorMessage="1" imeMode="off" sqref="Y3:AG25 C3:K25 N3:V25"/>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O43"/>
  <sheetViews>
    <sheetView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P16" sqref="P16"/>
    </sheetView>
  </sheetViews>
  <sheetFormatPr defaultColWidth="9.00390625" defaultRowHeight="13.5"/>
  <cols>
    <col min="1" max="1" width="6.625" style="88" bestFit="1" customWidth="1"/>
    <col min="2" max="2" width="16.875" style="88" customWidth="1"/>
    <col min="3" max="39" width="3.75390625" style="88" customWidth="1"/>
    <col min="40" max="16384" width="9.00390625" style="88" customWidth="1"/>
  </cols>
  <sheetData>
    <row r="1" spans="1:39" ht="13.5" customHeight="1">
      <c r="A1" s="233" t="s">
        <v>115</v>
      </c>
      <c r="B1" s="231" t="s">
        <v>64</v>
      </c>
      <c r="C1" s="239" t="s">
        <v>10</v>
      </c>
      <c r="D1" s="240"/>
      <c r="E1" s="240"/>
      <c r="F1" s="240"/>
      <c r="G1" s="232"/>
      <c r="H1" s="236" t="s">
        <v>11</v>
      </c>
      <c r="I1" s="237"/>
      <c r="J1" s="237"/>
      <c r="K1" s="238"/>
      <c r="L1" s="239" t="s">
        <v>12</v>
      </c>
      <c r="M1" s="240"/>
      <c r="N1" s="240"/>
      <c r="O1" s="232"/>
      <c r="P1" s="236" t="s">
        <v>13</v>
      </c>
      <c r="Q1" s="237"/>
      <c r="R1" s="237"/>
      <c r="S1" s="238"/>
      <c r="T1" s="239" t="s">
        <v>14</v>
      </c>
      <c r="U1" s="240"/>
      <c r="V1" s="240"/>
      <c r="W1" s="232"/>
      <c r="X1" s="236" t="s">
        <v>15</v>
      </c>
      <c r="Y1" s="237"/>
      <c r="Z1" s="237"/>
      <c r="AA1" s="238"/>
      <c r="AB1" s="239" t="s">
        <v>130</v>
      </c>
      <c r="AC1" s="240"/>
      <c r="AD1" s="240"/>
      <c r="AE1" s="232"/>
      <c r="AF1" s="236" t="s">
        <v>131</v>
      </c>
      <c r="AG1" s="237"/>
      <c r="AH1" s="237"/>
      <c r="AI1" s="238"/>
      <c r="AJ1" s="239" t="s">
        <v>132</v>
      </c>
      <c r="AK1" s="240"/>
      <c r="AL1" s="240"/>
      <c r="AM1" s="232"/>
    </row>
    <row r="2" spans="1:39" ht="13.5" customHeight="1" thickBot="1">
      <c r="A2" s="234"/>
      <c r="B2" s="230"/>
      <c r="C2" s="89">
        <v>1</v>
      </c>
      <c r="D2" s="90">
        <v>2</v>
      </c>
      <c r="E2" s="90">
        <v>3</v>
      </c>
      <c r="F2" s="90">
        <v>4</v>
      </c>
      <c r="G2" s="91">
        <v>5</v>
      </c>
      <c r="H2" s="92">
        <v>1</v>
      </c>
      <c r="I2" s="90">
        <v>2</v>
      </c>
      <c r="J2" s="90">
        <v>3</v>
      </c>
      <c r="K2" s="84">
        <v>4</v>
      </c>
      <c r="L2" s="89">
        <v>1</v>
      </c>
      <c r="M2" s="90">
        <v>2</v>
      </c>
      <c r="N2" s="90">
        <v>3</v>
      </c>
      <c r="O2" s="91">
        <v>4</v>
      </c>
      <c r="P2" s="92">
        <v>1</v>
      </c>
      <c r="Q2" s="90">
        <v>2</v>
      </c>
      <c r="R2" s="90">
        <v>3</v>
      </c>
      <c r="S2" s="84">
        <v>4</v>
      </c>
      <c r="T2" s="89">
        <v>1</v>
      </c>
      <c r="U2" s="90">
        <v>2</v>
      </c>
      <c r="V2" s="90">
        <v>3</v>
      </c>
      <c r="W2" s="91">
        <v>4</v>
      </c>
      <c r="X2" s="92">
        <v>1</v>
      </c>
      <c r="Y2" s="90">
        <v>2</v>
      </c>
      <c r="Z2" s="90">
        <v>3</v>
      </c>
      <c r="AA2" s="84">
        <v>4</v>
      </c>
      <c r="AB2" s="89">
        <v>1</v>
      </c>
      <c r="AC2" s="90">
        <v>2</v>
      </c>
      <c r="AD2" s="90">
        <v>3</v>
      </c>
      <c r="AE2" s="91">
        <v>4</v>
      </c>
      <c r="AF2" s="92">
        <v>1</v>
      </c>
      <c r="AG2" s="90">
        <v>2</v>
      </c>
      <c r="AH2" s="90">
        <v>3</v>
      </c>
      <c r="AI2" s="84">
        <v>4</v>
      </c>
      <c r="AJ2" s="89">
        <v>1</v>
      </c>
      <c r="AK2" s="90">
        <v>2</v>
      </c>
      <c r="AL2" s="90">
        <v>3</v>
      </c>
      <c r="AM2" s="91">
        <v>4</v>
      </c>
    </row>
    <row r="3" spans="1:39" ht="18" customHeight="1">
      <c r="A3" s="93">
        <v>1</v>
      </c>
      <c r="B3" s="94" t="str">
        <f>+'氏名・志望・出席日数'!B3</f>
        <v>木村　拓也</v>
      </c>
      <c r="C3" s="95" t="s">
        <v>87</v>
      </c>
      <c r="D3" s="96" t="s">
        <v>182</v>
      </c>
      <c r="E3" s="96" t="s">
        <v>87</v>
      </c>
      <c r="F3" s="96" t="s">
        <v>87</v>
      </c>
      <c r="G3" s="97" t="s">
        <v>87</v>
      </c>
      <c r="H3" s="98" t="s">
        <v>87</v>
      </c>
      <c r="I3" s="96" t="s">
        <v>87</v>
      </c>
      <c r="J3" s="96" t="s">
        <v>87</v>
      </c>
      <c r="K3" s="99" t="s">
        <v>87</v>
      </c>
      <c r="L3" s="95" t="s">
        <v>182</v>
      </c>
      <c r="M3" s="96" t="s">
        <v>87</v>
      </c>
      <c r="N3" s="96" t="s">
        <v>87</v>
      </c>
      <c r="O3" s="97" t="s">
        <v>87</v>
      </c>
      <c r="P3" s="98" t="s">
        <v>87</v>
      </c>
      <c r="Q3" s="96" t="s">
        <v>87</v>
      </c>
      <c r="R3" s="96" t="s">
        <v>87</v>
      </c>
      <c r="S3" s="99" t="s">
        <v>87</v>
      </c>
      <c r="T3" s="95" t="s">
        <v>182</v>
      </c>
      <c r="U3" s="96" t="s">
        <v>182</v>
      </c>
      <c r="V3" s="96" t="s">
        <v>87</v>
      </c>
      <c r="W3" s="97" t="s">
        <v>87</v>
      </c>
      <c r="X3" s="98" t="s">
        <v>182</v>
      </c>
      <c r="Y3" s="96" t="s">
        <v>87</v>
      </c>
      <c r="Z3" s="96" t="s">
        <v>87</v>
      </c>
      <c r="AA3" s="99" t="s">
        <v>87</v>
      </c>
      <c r="AB3" s="95" t="s">
        <v>182</v>
      </c>
      <c r="AC3" s="96" t="s">
        <v>87</v>
      </c>
      <c r="AD3" s="96" t="s">
        <v>87</v>
      </c>
      <c r="AE3" s="97" t="s">
        <v>87</v>
      </c>
      <c r="AF3" s="98" t="s">
        <v>87</v>
      </c>
      <c r="AG3" s="96" t="s">
        <v>87</v>
      </c>
      <c r="AH3" s="96" t="s">
        <v>87</v>
      </c>
      <c r="AI3" s="99" t="s">
        <v>87</v>
      </c>
      <c r="AJ3" s="95" t="s">
        <v>182</v>
      </c>
      <c r="AK3" s="96" t="s">
        <v>87</v>
      </c>
      <c r="AL3" s="100" t="s">
        <v>87</v>
      </c>
      <c r="AM3" s="97" t="s">
        <v>87</v>
      </c>
    </row>
    <row r="4" spans="1:39" ht="18" customHeight="1">
      <c r="A4" s="101">
        <v>2</v>
      </c>
      <c r="B4" s="102" t="str">
        <f>+'氏名・志望・出席日数'!B4</f>
        <v>井上　構成</v>
      </c>
      <c r="C4" s="103" t="s">
        <v>87</v>
      </c>
      <c r="D4" s="104" t="s">
        <v>87</v>
      </c>
      <c r="E4" s="104" t="s">
        <v>87</v>
      </c>
      <c r="F4" s="104" t="s">
        <v>87</v>
      </c>
      <c r="G4" s="105" t="s">
        <v>184</v>
      </c>
      <c r="H4" s="106" t="s">
        <v>87</v>
      </c>
      <c r="I4" s="104" t="s">
        <v>87</v>
      </c>
      <c r="J4" s="104" t="s">
        <v>87</v>
      </c>
      <c r="K4" s="107" t="s">
        <v>87</v>
      </c>
      <c r="L4" s="103" t="s">
        <v>87</v>
      </c>
      <c r="M4" s="104" t="s">
        <v>184</v>
      </c>
      <c r="N4" s="104" t="s">
        <v>87</v>
      </c>
      <c r="O4" s="105" t="s">
        <v>87</v>
      </c>
      <c r="P4" s="106" t="s">
        <v>87</v>
      </c>
      <c r="Q4" s="104" t="s">
        <v>87</v>
      </c>
      <c r="R4" s="104" t="s">
        <v>87</v>
      </c>
      <c r="S4" s="107" t="s">
        <v>182</v>
      </c>
      <c r="T4" s="103" t="s">
        <v>87</v>
      </c>
      <c r="U4" s="104" t="s">
        <v>182</v>
      </c>
      <c r="V4" s="104" t="s">
        <v>87</v>
      </c>
      <c r="W4" s="105" t="s">
        <v>87</v>
      </c>
      <c r="X4" s="106" t="s">
        <v>87</v>
      </c>
      <c r="Y4" s="104" t="s">
        <v>87</v>
      </c>
      <c r="Z4" s="104" t="s">
        <v>87</v>
      </c>
      <c r="AA4" s="107" t="s">
        <v>87</v>
      </c>
      <c r="AB4" s="103" t="s">
        <v>87</v>
      </c>
      <c r="AC4" s="104" t="s">
        <v>87</v>
      </c>
      <c r="AD4" s="104" t="s">
        <v>87</v>
      </c>
      <c r="AE4" s="105" t="s">
        <v>87</v>
      </c>
      <c r="AF4" s="106" t="s">
        <v>87</v>
      </c>
      <c r="AG4" s="104" t="s">
        <v>87</v>
      </c>
      <c r="AH4" s="104" t="s">
        <v>87</v>
      </c>
      <c r="AI4" s="107" t="s">
        <v>87</v>
      </c>
      <c r="AJ4" s="103" t="s">
        <v>87</v>
      </c>
      <c r="AK4" s="104" t="s">
        <v>87</v>
      </c>
      <c r="AL4" s="104" t="s">
        <v>87</v>
      </c>
      <c r="AM4" s="105" t="s">
        <v>87</v>
      </c>
    </row>
    <row r="5" spans="1:39" ht="18" customHeight="1">
      <c r="A5" s="101">
        <v>3</v>
      </c>
      <c r="B5" s="102" t="str">
        <f>+'氏名・志望・出席日数'!B5</f>
        <v>谷　良子</v>
      </c>
      <c r="C5" s="103" t="s">
        <v>184</v>
      </c>
      <c r="D5" s="104" t="s">
        <v>87</v>
      </c>
      <c r="E5" s="104" t="s">
        <v>87</v>
      </c>
      <c r="F5" s="104" t="s">
        <v>87</v>
      </c>
      <c r="G5" s="105" t="s">
        <v>87</v>
      </c>
      <c r="H5" s="106" t="s">
        <v>87</v>
      </c>
      <c r="I5" s="104" t="s">
        <v>87</v>
      </c>
      <c r="J5" s="104" t="s">
        <v>87</v>
      </c>
      <c r="K5" s="107" t="s">
        <v>87</v>
      </c>
      <c r="L5" s="103" t="s">
        <v>182</v>
      </c>
      <c r="M5" s="104" t="s">
        <v>184</v>
      </c>
      <c r="N5" s="104" t="s">
        <v>87</v>
      </c>
      <c r="O5" s="105" t="s">
        <v>87</v>
      </c>
      <c r="P5" s="106" t="s">
        <v>87</v>
      </c>
      <c r="Q5" s="104" t="s">
        <v>87</v>
      </c>
      <c r="R5" s="104" t="s">
        <v>87</v>
      </c>
      <c r="S5" s="107" t="s">
        <v>87</v>
      </c>
      <c r="T5" s="103" t="s">
        <v>87</v>
      </c>
      <c r="U5" s="104" t="s">
        <v>87</v>
      </c>
      <c r="V5" s="104" t="s">
        <v>182</v>
      </c>
      <c r="W5" s="105" t="s">
        <v>87</v>
      </c>
      <c r="X5" s="106" t="s">
        <v>182</v>
      </c>
      <c r="Y5" s="104" t="s">
        <v>87</v>
      </c>
      <c r="Z5" s="104" t="s">
        <v>87</v>
      </c>
      <c r="AA5" s="107" t="s">
        <v>87</v>
      </c>
      <c r="AB5" s="103" t="s">
        <v>87</v>
      </c>
      <c r="AC5" s="104" t="s">
        <v>87</v>
      </c>
      <c r="AD5" s="104" t="s">
        <v>87</v>
      </c>
      <c r="AE5" s="105" t="s">
        <v>87</v>
      </c>
      <c r="AF5" s="106" t="s">
        <v>87</v>
      </c>
      <c r="AG5" s="104" t="s">
        <v>87</v>
      </c>
      <c r="AH5" s="104" t="s">
        <v>87</v>
      </c>
      <c r="AI5" s="107" t="s">
        <v>87</v>
      </c>
      <c r="AJ5" s="103" t="s">
        <v>182</v>
      </c>
      <c r="AK5" s="104" t="s">
        <v>87</v>
      </c>
      <c r="AL5" s="104" t="s">
        <v>87</v>
      </c>
      <c r="AM5" s="105" t="s">
        <v>87</v>
      </c>
    </row>
    <row r="6" spans="1:41" ht="18" customHeight="1">
      <c r="A6" s="101">
        <v>4</v>
      </c>
      <c r="B6" s="102" t="str">
        <f>+'氏名・志望・出席日数'!B6</f>
        <v>今口　秀子</v>
      </c>
      <c r="C6" s="103" t="s">
        <v>182</v>
      </c>
      <c r="D6" s="104" t="s">
        <v>87</v>
      </c>
      <c r="E6" s="104" t="s">
        <v>87</v>
      </c>
      <c r="F6" s="104" t="s">
        <v>87</v>
      </c>
      <c r="G6" s="105" t="s">
        <v>87</v>
      </c>
      <c r="H6" s="106" t="s">
        <v>87</v>
      </c>
      <c r="I6" s="104" t="s">
        <v>87</v>
      </c>
      <c r="J6" s="104" t="s">
        <v>87</v>
      </c>
      <c r="K6" s="107" t="s">
        <v>87</v>
      </c>
      <c r="L6" s="103" t="s">
        <v>182</v>
      </c>
      <c r="M6" s="104" t="s">
        <v>87</v>
      </c>
      <c r="N6" s="104" t="s">
        <v>87</v>
      </c>
      <c r="O6" s="105" t="s">
        <v>87</v>
      </c>
      <c r="P6" s="106" t="s">
        <v>87</v>
      </c>
      <c r="Q6" s="104" t="s">
        <v>87</v>
      </c>
      <c r="R6" s="104" t="s">
        <v>87</v>
      </c>
      <c r="S6" s="107" t="s">
        <v>87</v>
      </c>
      <c r="T6" s="103" t="s">
        <v>182</v>
      </c>
      <c r="U6" s="104" t="s">
        <v>87</v>
      </c>
      <c r="V6" s="104" t="s">
        <v>87</v>
      </c>
      <c r="W6" s="105" t="s">
        <v>87</v>
      </c>
      <c r="X6" s="106" t="s">
        <v>182</v>
      </c>
      <c r="Y6" s="104" t="s">
        <v>87</v>
      </c>
      <c r="Z6" s="104" t="s">
        <v>182</v>
      </c>
      <c r="AA6" s="107" t="s">
        <v>87</v>
      </c>
      <c r="AB6" s="103" t="s">
        <v>182</v>
      </c>
      <c r="AC6" s="104" t="s">
        <v>87</v>
      </c>
      <c r="AD6" s="104" t="s">
        <v>182</v>
      </c>
      <c r="AE6" s="105" t="s">
        <v>87</v>
      </c>
      <c r="AF6" s="106" t="s">
        <v>87</v>
      </c>
      <c r="AG6" s="104" t="s">
        <v>87</v>
      </c>
      <c r="AH6" s="104" t="s">
        <v>87</v>
      </c>
      <c r="AI6" s="107" t="s">
        <v>87</v>
      </c>
      <c r="AJ6" s="103" t="s">
        <v>87</v>
      </c>
      <c r="AK6" s="104" t="s">
        <v>87</v>
      </c>
      <c r="AL6" s="104" t="s">
        <v>87</v>
      </c>
      <c r="AM6" s="105" t="s">
        <v>87</v>
      </c>
      <c r="AO6" s="88" t="s">
        <v>109</v>
      </c>
    </row>
    <row r="7" spans="1:41" ht="18" customHeight="1" thickBot="1">
      <c r="A7" s="108">
        <v>5</v>
      </c>
      <c r="B7" s="109">
        <f>+'氏名・志望・出席日数'!B7</f>
        <v>0</v>
      </c>
      <c r="C7" s="110" t="s">
        <v>87</v>
      </c>
      <c r="D7" s="111" t="s">
        <v>87</v>
      </c>
      <c r="E7" s="111" t="s">
        <v>87</v>
      </c>
      <c r="F7" s="111" t="s">
        <v>87</v>
      </c>
      <c r="G7" s="112" t="s">
        <v>87</v>
      </c>
      <c r="H7" s="113" t="s">
        <v>87</v>
      </c>
      <c r="I7" s="111" t="s">
        <v>87</v>
      </c>
      <c r="J7" s="111" t="s">
        <v>87</v>
      </c>
      <c r="K7" s="114" t="s">
        <v>87</v>
      </c>
      <c r="L7" s="110" t="s">
        <v>87</v>
      </c>
      <c r="M7" s="111" t="s">
        <v>87</v>
      </c>
      <c r="N7" s="111" t="s">
        <v>87</v>
      </c>
      <c r="O7" s="112" t="s">
        <v>87</v>
      </c>
      <c r="P7" s="113" t="s">
        <v>87</v>
      </c>
      <c r="Q7" s="111" t="s">
        <v>87</v>
      </c>
      <c r="R7" s="111" t="s">
        <v>87</v>
      </c>
      <c r="S7" s="114" t="s">
        <v>87</v>
      </c>
      <c r="T7" s="110" t="s">
        <v>87</v>
      </c>
      <c r="U7" s="111" t="s">
        <v>87</v>
      </c>
      <c r="V7" s="111" t="s">
        <v>87</v>
      </c>
      <c r="W7" s="112" t="s">
        <v>87</v>
      </c>
      <c r="X7" s="113" t="s">
        <v>87</v>
      </c>
      <c r="Y7" s="111" t="s">
        <v>87</v>
      </c>
      <c r="Z7" s="111" t="s">
        <v>87</v>
      </c>
      <c r="AA7" s="114" t="s">
        <v>87</v>
      </c>
      <c r="AB7" s="110" t="s">
        <v>87</v>
      </c>
      <c r="AC7" s="111" t="s">
        <v>87</v>
      </c>
      <c r="AD7" s="111" t="s">
        <v>87</v>
      </c>
      <c r="AE7" s="112" t="s">
        <v>87</v>
      </c>
      <c r="AF7" s="113" t="s">
        <v>87</v>
      </c>
      <c r="AG7" s="111" t="s">
        <v>87</v>
      </c>
      <c r="AH7" s="111" t="s">
        <v>87</v>
      </c>
      <c r="AI7" s="114" t="s">
        <v>87</v>
      </c>
      <c r="AJ7" s="110" t="s">
        <v>87</v>
      </c>
      <c r="AK7" s="111" t="s">
        <v>87</v>
      </c>
      <c r="AL7" s="111" t="s">
        <v>87</v>
      </c>
      <c r="AM7" s="112" t="s">
        <v>87</v>
      </c>
      <c r="AO7" s="88" t="s">
        <v>183</v>
      </c>
    </row>
    <row r="8" spans="1:41" ht="18" customHeight="1">
      <c r="A8" s="115">
        <v>6</v>
      </c>
      <c r="B8" s="116">
        <f>+'氏名・志望・出席日数'!B8</f>
        <v>0</v>
      </c>
      <c r="C8" s="117" t="s">
        <v>87</v>
      </c>
      <c r="D8" s="118" t="s">
        <v>87</v>
      </c>
      <c r="E8" s="118" t="s">
        <v>87</v>
      </c>
      <c r="F8" s="118" t="s">
        <v>87</v>
      </c>
      <c r="G8" s="119" t="s">
        <v>87</v>
      </c>
      <c r="H8" s="120" t="s">
        <v>87</v>
      </c>
      <c r="I8" s="118" t="s">
        <v>87</v>
      </c>
      <c r="J8" s="118" t="s">
        <v>87</v>
      </c>
      <c r="K8" s="121" t="s">
        <v>87</v>
      </c>
      <c r="L8" s="117" t="s">
        <v>87</v>
      </c>
      <c r="M8" s="118" t="s">
        <v>87</v>
      </c>
      <c r="N8" s="118" t="s">
        <v>87</v>
      </c>
      <c r="O8" s="119" t="s">
        <v>87</v>
      </c>
      <c r="P8" s="120" t="s">
        <v>87</v>
      </c>
      <c r="Q8" s="118" t="s">
        <v>87</v>
      </c>
      <c r="R8" s="118" t="s">
        <v>87</v>
      </c>
      <c r="S8" s="121" t="s">
        <v>87</v>
      </c>
      <c r="T8" s="117" t="s">
        <v>87</v>
      </c>
      <c r="U8" s="118" t="s">
        <v>87</v>
      </c>
      <c r="V8" s="118" t="s">
        <v>87</v>
      </c>
      <c r="W8" s="119" t="s">
        <v>87</v>
      </c>
      <c r="X8" s="120" t="s">
        <v>87</v>
      </c>
      <c r="Y8" s="118" t="s">
        <v>87</v>
      </c>
      <c r="Z8" s="118" t="s">
        <v>87</v>
      </c>
      <c r="AA8" s="121" t="s">
        <v>87</v>
      </c>
      <c r="AB8" s="117" t="s">
        <v>87</v>
      </c>
      <c r="AC8" s="118" t="s">
        <v>87</v>
      </c>
      <c r="AD8" s="118" t="s">
        <v>87</v>
      </c>
      <c r="AE8" s="119" t="s">
        <v>87</v>
      </c>
      <c r="AF8" s="120" t="s">
        <v>87</v>
      </c>
      <c r="AG8" s="118" t="s">
        <v>87</v>
      </c>
      <c r="AH8" s="118" t="s">
        <v>87</v>
      </c>
      <c r="AI8" s="121" t="s">
        <v>87</v>
      </c>
      <c r="AJ8" s="117" t="s">
        <v>87</v>
      </c>
      <c r="AK8" s="118" t="s">
        <v>87</v>
      </c>
      <c r="AL8" s="118" t="s">
        <v>87</v>
      </c>
      <c r="AM8" s="119" t="s">
        <v>87</v>
      </c>
      <c r="AO8" s="88" t="s">
        <v>185</v>
      </c>
    </row>
    <row r="9" spans="1:39" ht="18" customHeight="1">
      <c r="A9" s="122">
        <v>7</v>
      </c>
      <c r="B9" s="102">
        <f>+'氏名・志望・出席日数'!B9</f>
        <v>0</v>
      </c>
      <c r="C9" s="103" t="s">
        <v>87</v>
      </c>
      <c r="D9" s="104" t="s">
        <v>87</v>
      </c>
      <c r="E9" s="104" t="s">
        <v>87</v>
      </c>
      <c r="F9" s="104" t="s">
        <v>87</v>
      </c>
      <c r="G9" s="105" t="s">
        <v>87</v>
      </c>
      <c r="H9" s="106" t="s">
        <v>87</v>
      </c>
      <c r="I9" s="104" t="s">
        <v>87</v>
      </c>
      <c r="J9" s="104" t="s">
        <v>87</v>
      </c>
      <c r="K9" s="107" t="s">
        <v>87</v>
      </c>
      <c r="L9" s="103" t="s">
        <v>87</v>
      </c>
      <c r="M9" s="104" t="s">
        <v>87</v>
      </c>
      <c r="N9" s="104" t="s">
        <v>87</v>
      </c>
      <c r="O9" s="105" t="s">
        <v>87</v>
      </c>
      <c r="P9" s="106" t="s">
        <v>87</v>
      </c>
      <c r="Q9" s="104" t="s">
        <v>87</v>
      </c>
      <c r="R9" s="104" t="s">
        <v>87</v>
      </c>
      <c r="S9" s="107" t="s">
        <v>87</v>
      </c>
      <c r="T9" s="103" t="s">
        <v>87</v>
      </c>
      <c r="U9" s="104" t="s">
        <v>87</v>
      </c>
      <c r="V9" s="104" t="s">
        <v>87</v>
      </c>
      <c r="W9" s="105" t="s">
        <v>87</v>
      </c>
      <c r="X9" s="106" t="s">
        <v>87</v>
      </c>
      <c r="Y9" s="104" t="s">
        <v>87</v>
      </c>
      <c r="Z9" s="104" t="s">
        <v>87</v>
      </c>
      <c r="AA9" s="107" t="s">
        <v>87</v>
      </c>
      <c r="AB9" s="103" t="s">
        <v>87</v>
      </c>
      <c r="AC9" s="104" t="s">
        <v>87</v>
      </c>
      <c r="AD9" s="104" t="s">
        <v>87</v>
      </c>
      <c r="AE9" s="105" t="s">
        <v>87</v>
      </c>
      <c r="AF9" s="106" t="s">
        <v>87</v>
      </c>
      <c r="AG9" s="104" t="s">
        <v>87</v>
      </c>
      <c r="AH9" s="104" t="s">
        <v>87</v>
      </c>
      <c r="AI9" s="107" t="s">
        <v>87</v>
      </c>
      <c r="AJ9" s="103" t="s">
        <v>87</v>
      </c>
      <c r="AK9" s="104" t="s">
        <v>87</v>
      </c>
      <c r="AL9" s="104" t="s">
        <v>87</v>
      </c>
      <c r="AM9" s="105" t="s">
        <v>87</v>
      </c>
    </row>
    <row r="10" spans="1:39" ht="18" customHeight="1">
      <c r="A10" s="122">
        <v>8</v>
      </c>
      <c r="B10" s="102">
        <f>+'氏名・志望・出席日数'!B10</f>
        <v>0</v>
      </c>
      <c r="C10" s="103" t="s">
        <v>87</v>
      </c>
      <c r="D10" s="104" t="s">
        <v>87</v>
      </c>
      <c r="E10" s="104" t="s">
        <v>87</v>
      </c>
      <c r="F10" s="104" t="s">
        <v>87</v>
      </c>
      <c r="G10" s="105" t="s">
        <v>87</v>
      </c>
      <c r="H10" s="106" t="s">
        <v>87</v>
      </c>
      <c r="I10" s="104" t="s">
        <v>87</v>
      </c>
      <c r="J10" s="104" t="s">
        <v>87</v>
      </c>
      <c r="K10" s="107" t="s">
        <v>87</v>
      </c>
      <c r="L10" s="103" t="s">
        <v>87</v>
      </c>
      <c r="M10" s="104" t="s">
        <v>87</v>
      </c>
      <c r="N10" s="104" t="s">
        <v>87</v>
      </c>
      <c r="O10" s="105" t="s">
        <v>87</v>
      </c>
      <c r="P10" s="106" t="s">
        <v>87</v>
      </c>
      <c r="Q10" s="104" t="s">
        <v>87</v>
      </c>
      <c r="R10" s="104" t="s">
        <v>87</v>
      </c>
      <c r="S10" s="107" t="s">
        <v>87</v>
      </c>
      <c r="T10" s="103" t="s">
        <v>87</v>
      </c>
      <c r="U10" s="104" t="s">
        <v>87</v>
      </c>
      <c r="V10" s="104" t="s">
        <v>87</v>
      </c>
      <c r="W10" s="105" t="s">
        <v>87</v>
      </c>
      <c r="X10" s="106" t="s">
        <v>87</v>
      </c>
      <c r="Y10" s="104" t="s">
        <v>87</v>
      </c>
      <c r="Z10" s="104" t="s">
        <v>87</v>
      </c>
      <c r="AA10" s="107" t="s">
        <v>87</v>
      </c>
      <c r="AB10" s="103" t="s">
        <v>87</v>
      </c>
      <c r="AC10" s="104" t="s">
        <v>87</v>
      </c>
      <c r="AD10" s="104" t="s">
        <v>87</v>
      </c>
      <c r="AE10" s="105" t="s">
        <v>87</v>
      </c>
      <c r="AF10" s="106" t="s">
        <v>87</v>
      </c>
      <c r="AG10" s="104" t="s">
        <v>87</v>
      </c>
      <c r="AH10" s="104" t="s">
        <v>87</v>
      </c>
      <c r="AI10" s="107" t="s">
        <v>87</v>
      </c>
      <c r="AJ10" s="103" t="s">
        <v>87</v>
      </c>
      <c r="AK10" s="104" t="s">
        <v>87</v>
      </c>
      <c r="AL10" s="104" t="s">
        <v>87</v>
      </c>
      <c r="AM10" s="105" t="s">
        <v>87</v>
      </c>
    </row>
    <row r="11" spans="1:39" ht="18" customHeight="1">
      <c r="A11" s="122">
        <v>9</v>
      </c>
      <c r="B11" s="102">
        <f>+'氏名・志望・出席日数'!B11</f>
        <v>0</v>
      </c>
      <c r="C11" s="103" t="s">
        <v>87</v>
      </c>
      <c r="D11" s="104" t="s">
        <v>87</v>
      </c>
      <c r="E11" s="104" t="s">
        <v>87</v>
      </c>
      <c r="F11" s="104" t="s">
        <v>87</v>
      </c>
      <c r="G11" s="105" t="s">
        <v>87</v>
      </c>
      <c r="H11" s="106" t="s">
        <v>87</v>
      </c>
      <c r="I11" s="104" t="s">
        <v>87</v>
      </c>
      <c r="J11" s="104" t="s">
        <v>87</v>
      </c>
      <c r="K11" s="107" t="s">
        <v>87</v>
      </c>
      <c r="L11" s="103" t="s">
        <v>87</v>
      </c>
      <c r="M11" s="104" t="s">
        <v>87</v>
      </c>
      <c r="N11" s="104" t="s">
        <v>87</v>
      </c>
      <c r="O11" s="105" t="s">
        <v>87</v>
      </c>
      <c r="P11" s="106" t="s">
        <v>87</v>
      </c>
      <c r="Q11" s="104" t="s">
        <v>87</v>
      </c>
      <c r="R11" s="104" t="s">
        <v>87</v>
      </c>
      <c r="S11" s="107" t="s">
        <v>87</v>
      </c>
      <c r="T11" s="103" t="s">
        <v>87</v>
      </c>
      <c r="U11" s="104" t="s">
        <v>87</v>
      </c>
      <c r="V11" s="104" t="s">
        <v>87</v>
      </c>
      <c r="W11" s="105" t="s">
        <v>87</v>
      </c>
      <c r="X11" s="106" t="s">
        <v>87</v>
      </c>
      <c r="Y11" s="104" t="s">
        <v>87</v>
      </c>
      <c r="Z11" s="104" t="s">
        <v>87</v>
      </c>
      <c r="AA11" s="107" t="s">
        <v>87</v>
      </c>
      <c r="AB11" s="103" t="s">
        <v>87</v>
      </c>
      <c r="AC11" s="104" t="s">
        <v>87</v>
      </c>
      <c r="AD11" s="104" t="s">
        <v>87</v>
      </c>
      <c r="AE11" s="105" t="s">
        <v>87</v>
      </c>
      <c r="AF11" s="106" t="s">
        <v>87</v>
      </c>
      <c r="AG11" s="104" t="s">
        <v>87</v>
      </c>
      <c r="AH11" s="104" t="s">
        <v>87</v>
      </c>
      <c r="AI11" s="107" t="s">
        <v>87</v>
      </c>
      <c r="AJ11" s="103" t="s">
        <v>87</v>
      </c>
      <c r="AK11" s="104" t="s">
        <v>87</v>
      </c>
      <c r="AL11" s="104" t="s">
        <v>87</v>
      </c>
      <c r="AM11" s="105" t="s">
        <v>87</v>
      </c>
    </row>
    <row r="12" spans="1:39" ht="18" customHeight="1" thickBot="1">
      <c r="A12" s="122">
        <v>10</v>
      </c>
      <c r="B12" s="102">
        <f>+'氏名・志望・出席日数'!B12</f>
        <v>0</v>
      </c>
      <c r="C12" s="123" t="s">
        <v>87</v>
      </c>
      <c r="D12" s="124" t="s">
        <v>87</v>
      </c>
      <c r="E12" s="124" t="s">
        <v>87</v>
      </c>
      <c r="F12" s="124" t="s">
        <v>87</v>
      </c>
      <c r="G12" s="125" t="s">
        <v>87</v>
      </c>
      <c r="H12" s="126" t="s">
        <v>87</v>
      </c>
      <c r="I12" s="124" t="s">
        <v>87</v>
      </c>
      <c r="J12" s="124" t="s">
        <v>87</v>
      </c>
      <c r="K12" s="127" t="s">
        <v>87</v>
      </c>
      <c r="L12" s="123" t="s">
        <v>87</v>
      </c>
      <c r="M12" s="124" t="s">
        <v>87</v>
      </c>
      <c r="N12" s="124" t="s">
        <v>87</v>
      </c>
      <c r="O12" s="125" t="s">
        <v>87</v>
      </c>
      <c r="P12" s="126" t="s">
        <v>87</v>
      </c>
      <c r="Q12" s="124" t="s">
        <v>87</v>
      </c>
      <c r="R12" s="124" t="s">
        <v>87</v>
      </c>
      <c r="S12" s="127" t="s">
        <v>87</v>
      </c>
      <c r="T12" s="123" t="s">
        <v>87</v>
      </c>
      <c r="U12" s="124" t="s">
        <v>87</v>
      </c>
      <c r="V12" s="124" t="s">
        <v>87</v>
      </c>
      <c r="W12" s="125" t="s">
        <v>87</v>
      </c>
      <c r="X12" s="126" t="s">
        <v>87</v>
      </c>
      <c r="Y12" s="124" t="s">
        <v>87</v>
      </c>
      <c r="Z12" s="124" t="s">
        <v>87</v>
      </c>
      <c r="AA12" s="127" t="s">
        <v>87</v>
      </c>
      <c r="AB12" s="123" t="s">
        <v>87</v>
      </c>
      <c r="AC12" s="124" t="s">
        <v>87</v>
      </c>
      <c r="AD12" s="124" t="s">
        <v>87</v>
      </c>
      <c r="AE12" s="125" t="s">
        <v>87</v>
      </c>
      <c r="AF12" s="126" t="s">
        <v>87</v>
      </c>
      <c r="AG12" s="124" t="s">
        <v>87</v>
      </c>
      <c r="AH12" s="124" t="s">
        <v>87</v>
      </c>
      <c r="AI12" s="127" t="s">
        <v>87</v>
      </c>
      <c r="AJ12" s="123" t="s">
        <v>87</v>
      </c>
      <c r="AK12" s="124" t="s">
        <v>87</v>
      </c>
      <c r="AL12" s="124" t="s">
        <v>87</v>
      </c>
      <c r="AM12" s="125" t="s">
        <v>87</v>
      </c>
    </row>
    <row r="13" spans="1:39" ht="18" customHeight="1">
      <c r="A13" s="93">
        <v>11</v>
      </c>
      <c r="B13" s="94">
        <f>+'氏名・志望・出席日数'!B13</f>
        <v>0</v>
      </c>
      <c r="C13" s="128" t="s">
        <v>87</v>
      </c>
      <c r="D13" s="100" t="s">
        <v>87</v>
      </c>
      <c r="E13" s="100" t="s">
        <v>87</v>
      </c>
      <c r="F13" s="100" t="s">
        <v>87</v>
      </c>
      <c r="G13" s="129" t="s">
        <v>87</v>
      </c>
      <c r="H13" s="130" t="s">
        <v>87</v>
      </c>
      <c r="I13" s="100" t="s">
        <v>87</v>
      </c>
      <c r="J13" s="100" t="s">
        <v>87</v>
      </c>
      <c r="K13" s="131" t="s">
        <v>87</v>
      </c>
      <c r="L13" s="128" t="s">
        <v>87</v>
      </c>
      <c r="M13" s="100" t="s">
        <v>87</v>
      </c>
      <c r="N13" s="100" t="s">
        <v>87</v>
      </c>
      <c r="O13" s="129" t="s">
        <v>87</v>
      </c>
      <c r="P13" s="130" t="s">
        <v>87</v>
      </c>
      <c r="Q13" s="100" t="s">
        <v>87</v>
      </c>
      <c r="R13" s="100" t="s">
        <v>87</v>
      </c>
      <c r="S13" s="131" t="s">
        <v>87</v>
      </c>
      <c r="T13" s="128" t="s">
        <v>87</v>
      </c>
      <c r="U13" s="100" t="s">
        <v>87</v>
      </c>
      <c r="V13" s="100" t="s">
        <v>87</v>
      </c>
      <c r="W13" s="129" t="s">
        <v>87</v>
      </c>
      <c r="X13" s="130" t="s">
        <v>87</v>
      </c>
      <c r="Y13" s="100" t="s">
        <v>87</v>
      </c>
      <c r="Z13" s="100" t="s">
        <v>87</v>
      </c>
      <c r="AA13" s="131" t="s">
        <v>87</v>
      </c>
      <c r="AB13" s="128" t="s">
        <v>87</v>
      </c>
      <c r="AC13" s="100" t="s">
        <v>87</v>
      </c>
      <c r="AD13" s="100" t="s">
        <v>87</v>
      </c>
      <c r="AE13" s="129" t="s">
        <v>87</v>
      </c>
      <c r="AF13" s="130" t="s">
        <v>87</v>
      </c>
      <c r="AG13" s="100" t="s">
        <v>87</v>
      </c>
      <c r="AH13" s="100" t="s">
        <v>87</v>
      </c>
      <c r="AI13" s="131" t="s">
        <v>87</v>
      </c>
      <c r="AJ13" s="128" t="s">
        <v>87</v>
      </c>
      <c r="AK13" s="100" t="s">
        <v>87</v>
      </c>
      <c r="AL13" s="100" t="s">
        <v>87</v>
      </c>
      <c r="AM13" s="129" t="s">
        <v>87</v>
      </c>
    </row>
    <row r="14" spans="1:39" ht="18" customHeight="1">
      <c r="A14" s="101">
        <v>12</v>
      </c>
      <c r="B14" s="102">
        <f>+'氏名・志望・出席日数'!B14</f>
        <v>0</v>
      </c>
      <c r="C14" s="103" t="s">
        <v>87</v>
      </c>
      <c r="D14" s="104" t="s">
        <v>87</v>
      </c>
      <c r="E14" s="104" t="s">
        <v>87</v>
      </c>
      <c r="F14" s="104" t="s">
        <v>87</v>
      </c>
      <c r="G14" s="105" t="s">
        <v>87</v>
      </c>
      <c r="H14" s="106" t="s">
        <v>87</v>
      </c>
      <c r="I14" s="104" t="s">
        <v>87</v>
      </c>
      <c r="J14" s="104" t="s">
        <v>87</v>
      </c>
      <c r="K14" s="107" t="s">
        <v>87</v>
      </c>
      <c r="L14" s="103" t="s">
        <v>87</v>
      </c>
      <c r="M14" s="104" t="s">
        <v>87</v>
      </c>
      <c r="N14" s="104" t="s">
        <v>87</v>
      </c>
      <c r="O14" s="105" t="s">
        <v>87</v>
      </c>
      <c r="P14" s="106" t="s">
        <v>87</v>
      </c>
      <c r="Q14" s="104" t="s">
        <v>87</v>
      </c>
      <c r="R14" s="104" t="s">
        <v>87</v>
      </c>
      <c r="S14" s="107" t="s">
        <v>87</v>
      </c>
      <c r="T14" s="103" t="s">
        <v>87</v>
      </c>
      <c r="U14" s="104" t="s">
        <v>87</v>
      </c>
      <c r="V14" s="104" t="s">
        <v>87</v>
      </c>
      <c r="W14" s="105" t="s">
        <v>87</v>
      </c>
      <c r="X14" s="106" t="s">
        <v>87</v>
      </c>
      <c r="Y14" s="104" t="s">
        <v>87</v>
      </c>
      <c r="Z14" s="104" t="s">
        <v>87</v>
      </c>
      <c r="AA14" s="107" t="s">
        <v>87</v>
      </c>
      <c r="AB14" s="103" t="s">
        <v>87</v>
      </c>
      <c r="AC14" s="104" t="s">
        <v>87</v>
      </c>
      <c r="AD14" s="104" t="s">
        <v>87</v>
      </c>
      <c r="AE14" s="105" t="s">
        <v>87</v>
      </c>
      <c r="AF14" s="106" t="s">
        <v>87</v>
      </c>
      <c r="AG14" s="104" t="s">
        <v>87</v>
      </c>
      <c r="AH14" s="104" t="s">
        <v>87</v>
      </c>
      <c r="AI14" s="107" t="s">
        <v>87</v>
      </c>
      <c r="AJ14" s="103" t="s">
        <v>87</v>
      </c>
      <c r="AK14" s="104" t="s">
        <v>87</v>
      </c>
      <c r="AL14" s="104" t="s">
        <v>87</v>
      </c>
      <c r="AM14" s="105" t="s">
        <v>87</v>
      </c>
    </row>
    <row r="15" spans="1:41" ht="18" customHeight="1">
      <c r="A15" s="101">
        <v>13</v>
      </c>
      <c r="B15" s="102">
        <f>+'氏名・志望・出席日数'!B15</f>
        <v>0</v>
      </c>
      <c r="C15" s="103" t="s">
        <v>87</v>
      </c>
      <c r="D15" s="104" t="s">
        <v>87</v>
      </c>
      <c r="E15" s="104" t="s">
        <v>87</v>
      </c>
      <c r="F15" s="104" t="s">
        <v>87</v>
      </c>
      <c r="G15" s="105" t="s">
        <v>87</v>
      </c>
      <c r="H15" s="106" t="s">
        <v>87</v>
      </c>
      <c r="I15" s="104" t="s">
        <v>87</v>
      </c>
      <c r="J15" s="104" t="s">
        <v>87</v>
      </c>
      <c r="K15" s="107" t="s">
        <v>87</v>
      </c>
      <c r="L15" s="103" t="s">
        <v>87</v>
      </c>
      <c r="M15" s="104" t="s">
        <v>87</v>
      </c>
      <c r="N15" s="104" t="s">
        <v>87</v>
      </c>
      <c r="O15" s="105" t="s">
        <v>87</v>
      </c>
      <c r="P15" s="106" t="s">
        <v>87</v>
      </c>
      <c r="Q15" s="104" t="s">
        <v>87</v>
      </c>
      <c r="R15" s="104" t="s">
        <v>87</v>
      </c>
      <c r="S15" s="107" t="s">
        <v>87</v>
      </c>
      <c r="T15" s="103" t="s">
        <v>87</v>
      </c>
      <c r="U15" s="104" t="s">
        <v>87</v>
      </c>
      <c r="V15" s="104" t="s">
        <v>87</v>
      </c>
      <c r="W15" s="105" t="s">
        <v>87</v>
      </c>
      <c r="X15" s="106" t="s">
        <v>87</v>
      </c>
      <c r="Y15" s="104" t="s">
        <v>87</v>
      </c>
      <c r="Z15" s="104" t="s">
        <v>87</v>
      </c>
      <c r="AA15" s="107" t="s">
        <v>87</v>
      </c>
      <c r="AB15" s="103" t="s">
        <v>87</v>
      </c>
      <c r="AC15" s="104" t="s">
        <v>87</v>
      </c>
      <c r="AD15" s="104" t="s">
        <v>87</v>
      </c>
      <c r="AE15" s="105" t="s">
        <v>87</v>
      </c>
      <c r="AF15" s="106" t="s">
        <v>87</v>
      </c>
      <c r="AG15" s="104" t="s">
        <v>87</v>
      </c>
      <c r="AH15" s="104" t="s">
        <v>87</v>
      </c>
      <c r="AI15" s="107" t="s">
        <v>87</v>
      </c>
      <c r="AJ15" s="103" t="s">
        <v>87</v>
      </c>
      <c r="AK15" s="104" t="s">
        <v>87</v>
      </c>
      <c r="AL15" s="104" t="s">
        <v>87</v>
      </c>
      <c r="AM15" s="105" t="s">
        <v>87</v>
      </c>
      <c r="AN15" s="132"/>
      <c r="AO15" s="132"/>
    </row>
    <row r="16" spans="1:41" ht="18" customHeight="1">
      <c r="A16" s="101">
        <v>14</v>
      </c>
      <c r="B16" s="102">
        <f>+'氏名・志望・出席日数'!B16</f>
        <v>0</v>
      </c>
      <c r="C16" s="103" t="s">
        <v>87</v>
      </c>
      <c r="D16" s="104" t="s">
        <v>87</v>
      </c>
      <c r="E16" s="104" t="s">
        <v>87</v>
      </c>
      <c r="F16" s="104" t="s">
        <v>87</v>
      </c>
      <c r="G16" s="105" t="s">
        <v>87</v>
      </c>
      <c r="H16" s="106" t="s">
        <v>87</v>
      </c>
      <c r="I16" s="104" t="s">
        <v>87</v>
      </c>
      <c r="J16" s="104" t="s">
        <v>87</v>
      </c>
      <c r="K16" s="107" t="s">
        <v>87</v>
      </c>
      <c r="L16" s="103" t="s">
        <v>87</v>
      </c>
      <c r="M16" s="104" t="s">
        <v>87</v>
      </c>
      <c r="N16" s="104" t="s">
        <v>87</v>
      </c>
      <c r="O16" s="105" t="s">
        <v>87</v>
      </c>
      <c r="P16" s="106" t="s">
        <v>87</v>
      </c>
      <c r="Q16" s="104" t="s">
        <v>87</v>
      </c>
      <c r="R16" s="104" t="s">
        <v>87</v>
      </c>
      <c r="S16" s="107" t="s">
        <v>87</v>
      </c>
      <c r="T16" s="103" t="s">
        <v>87</v>
      </c>
      <c r="U16" s="104" t="s">
        <v>87</v>
      </c>
      <c r="V16" s="104" t="s">
        <v>87</v>
      </c>
      <c r="W16" s="105" t="s">
        <v>87</v>
      </c>
      <c r="X16" s="106" t="s">
        <v>87</v>
      </c>
      <c r="Y16" s="104" t="s">
        <v>87</v>
      </c>
      <c r="Z16" s="104" t="s">
        <v>87</v>
      </c>
      <c r="AA16" s="107" t="s">
        <v>87</v>
      </c>
      <c r="AB16" s="103" t="s">
        <v>87</v>
      </c>
      <c r="AC16" s="104" t="s">
        <v>87</v>
      </c>
      <c r="AD16" s="104" t="s">
        <v>87</v>
      </c>
      <c r="AE16" s="105" t="s">
        <v>87</v>
      </c>
      <c r="AF16" s="106" t="s">
        <v>87</v>
      </c>
      <c r="AG16" s="104" t="s">
        <v>87</v>
      </c>
      <c r="AH16" s="104" t="s">
        <v>87</v>
      </c>
      <c r="AI16" s="107" t="s">
        <v>87</v>
      </c>
      <c r="AJ16" s="103" t="s">
        <v>87</v>
      </c>
      <c r="AK16" s="104" t="s">
        <v>87</v>
      </c>
      <c r="AL16" s="104" t="s">
        <v>87</v>
      </c>
      <c r="AM16" s="105" t="s">
        <v>87</v>
      </c>
      <c r="AN16" s="132"/>
      <c r="AO16" s="132"/>
    </row>
    <row r="17" spans="1:41" ht="18" customHeight="1" thickBot="1">
      <c r="A17" s="108">
        <v>15</v>
      </c>
      <c r="B17" s="109">
        <f>+'氏名・志望・出席日数'!B17</f>
        <v>0</v>
      </c>
      <c r="C17" s="110" t="s">
        <v>87</v>
      </c>
      <c r="D17" s="111" t="s">
        <v>87</v>
      </c>
      <c r="E17" s="111" t="s">
        <v>87</v>
      </c>
      <c r="F17" s="111" t="s">
        <v>87</v>
      </c>
      <c r="G17" s="112" t="s">
        <v>87</v>
      </c>
      <c r="H17" s="113" t="s">
        <v>87</v>
      </c>
      <c r="I17" s="111" t="s">
        <v>87</v>
      </c>
      <c r="J17" s="111" t="s">
        <v>87</v>
      </c>
      <c r="K17" s="114" t="s">
        <v>87</v>
      </c>
      <c r="L17" s="110" t="s">
        <v>87</v>
      </c>
      <c r="M17" s="111" t="s">
        <v>87</v>
      </c>
      <c r="N17" s="111" t="s">
        <v>87</v>
      </c>
      <c r="O17" s="112" t="s">
        <v>87</v>
      </c>
      <c r="P17" s="113" t="s">
        <v>87</v>
      </c>
      <c r="Q17" s="111" t="s">
        <v>87</v>
      </c>
      <c r="R17" s="111" t="s">
        <v>87</v>
      </c>
      <c r="S17" s="114" t="s">
        <v>87</v>
      </c>
      <c r="T17" s="110" t="s">
        <v>87</v>
      </c>
      <c r="U17" s="111" t="s">
        <v>87</v>
      </c>
      <c r="V17" s="111" t="s">
        <v>87</v>
      </c>
      <c r="W17" s="112" t="s">
        <v>87</v>
      </c>
      <c r="X17" s="113" t="s">
        <v>87</v>
      </c>
      <c r="Y17" s="111" t="s">
        <v>87</v>
      </c>
      <c r="Z17" s="111" t="s">
        <v>87</v>
      </c>
      <c r="AA17" s="114" t="s">
        <v>87</v>
      </c>
      <c r="AB17" s="110" t="s">
        <v>87</v>
      </c>
      <c r="AC17" s="111" t="s">
        <v>87</v>
      </c>
      <c r="AD17" s="111" t="s">
        <v>87</v>
      </c>
      <c r="AE17" s="112" t="s">
        <v>87</v>
      </c>
      <c r="AF17" s="113" t="s">
        <v>87</v>
      </c>
      <c r="AG17" s="111" t="s">
        <v>87</v>
      </c>
      <c r="AH17" s="111" t="s">
        <v>87</v>
      </c>
      <c r="AI17" s="114" t="s">
        <v>87</v>
      </c>
      <c r="AJ17" s="110" t="s">
        <v>87</v>
      </c>
      <c r="AK17" s="111" t="s">
        <v>87</v>
      </c>
      <c r="AL17" s="111" t="s">
        <v>87</v>
      </c>
      <c r="AM17" s="112" t="s">
        <v>87</v>
      </c>
      <c r="AN17" s="132"/>
      <c r="AO17" s="132"/>
    </row>
    <row r="18" spans="1:39" ht="18" customHeight="1">
      <c r="A18" s="115">
        <v>16</v>
      </c>
      <c r="B18" s="116">
        <f>+'氏名・志望・出席日数'!B18</f>
        <v>0</v>
      </c>
      <c r="C18" s="117" t="s">
        <v>87</v>
      </c>
      <c r="D18" s="118" t="s">
        <v>87</v>
      </c>
      <c r="E18" s="118" t="s">
        <v>87</v>
      </c>
      <c r="F18" s="118" t="s">
        <v>87</v>
      </c>
      <c r="G18" s="119" t="s">
        <v>87</v>
      </c>
      <c r="H18" s="120" t="s">
        <v>87</v>
      </c>
      <c r="I18" s="118" t="s">
        <v>87</v>
      </c>
      <c r="J18" s="118" t="s">
        <v>87</v>
      </c>
      <c r="K18" s="121" t="s">
        <v>87</v>
      </c>
      <c r="L18" s="117" t="s">
        <v>87</v>
      </c>
      <c r="M18" s="118" t="s">
        <v>87</v>
      </c>
      <c r="N18" s="118" t="s">
        <v>87</v>
      </c>
      <c r="O18" s="119" t="s">
        <v>87</v>
      </c>
      <c r="P18" s="120" t="s">
        <v>87</v>
      </c>
      <c r="Q18" s="118" t="s">
        <v>87</v>
      </c>
      <c r="R18" s="118" t="s">
        <v>87</v>
      </c>
      <c r="S18" s="121" t="s">
        <v>87</v>
      </c>
      <c r="T18" s="117" t="s">
        <v>87</v>
      </c>
      <c r="U18" s="118" t="s">
        <v>87</v>
      </c>
      <c r="V18" s="118" t="s">
        <v>87</v>
      </c>
      <c r="W18" s="119" t="s">
        <v>87</v>
      </c>
      <c r="X18" s="120" t="s">
        <v>87</v>
      </c>
      <c r="Y18" s="118" t="s">
        <v>87</v>
      </c>
      <c r="Z18" s="118" t="s">
        <v>87</v>
      </c>
      <c r="AA18" s="121" t="s">
        <v>87</v>
      </c>
      <c r="AB18" s="117" t="s">
        <v>87</v>
      </c>
      <c r="AC18" s="118" t="s">
        <v>87</v>
      </c>
      <c r="AD18" s="118" t="s">
        <v>87</v>
      </c>
      <c r="AE18" s="119" t="s">
        <v>87</v>
      </c>
      <c r="AF18" s="120" t="s">
        <v>87</v>
      </c>
      <c r="AG18" s="118" t="s">
        <v>87</v>
      </c>
      <c r="AH18" s="118" t="s">
        <v>87</v>
      </c>
      <c r="AI18" s="121" t="s">
        <v>87</v>
      </c>
      <c r="AJ18" s="117" t="s">
        <v>87</v>
      </c>
      <c r="AK18" s="118" t="s">
        <v>87</v>
      </c>
      <c r="AL18" s="118" t="s">
        <v>87</v>
      </c>
      <c r="AM18" s="119" t="s">
        <v>87</v>
      </c>
    </row>
    <row r="19" spans="1:39" ht="18" customHeight="1">
      <c r="A19" s="122">
        <v>17</v>
      </c>
      <c r="B19" s="102">
        <f>+'氏名・志望・出席日数'!B19</f>
        <v>0</v>
      </c>
      <c r="C19" s="103" t="s">
        <v>87</v>
      </c>
      <c r="D19" s="104" t="s">
        <v>87</v>
      </c>
      <c r="E19" s="104" t="s">
        <v>87</v>
      </c>
      <c r="F19" s="104" t="s">
        <v>87</v>
      </c>
      <c r="G19" s="105" t="s">
        <v>87</v>
      </c>
      <c r="H19" s="106" t="s">
        <v>87</v>
      </c>
      <c r="I19" s="104" t="s">
        <v>87</v>
      </c>
      <c r="J19" s="104" t="s">
        <v>87</v>
      </c>
      <c r="K19" s="107" t="s">
        <v>87</v>
      </c>
      <c r="L19" s="103" t="s">
        <v>87</v>
      </c>
      <c r="M19" s="104" t="s">
        <v>87</v>
      </c>
      <c r="N19" s="104" t="s">
        <v>87</v>
      </c>
      <c r="O19" s="105" t="s">
        <v>87</v>
      </c>
      <c r="P19" s="106" t="s">
        <v>87</v>
      </c>
      <c r="Q19" s="104" t="s">
        <v>87</v>
      </c>
      <c r="R19" s="104" t="s">
        <v>87</v>
      </c>
      <c r="S19" s="107" t="s">
        <v>87</v>
      </c>
      <c r="T19" s="103" t="s">
        <v>87</v>
      </c>
      <c r="U19" s="104" t="s">
        <v>87</v>
      </c>
      <c r="V19" s="104" t="s">
        <v>87</v>
      </c>
      <c r="W19" s="105" t="s">
        <v>87</v>
      </c>
      <c r="X19" s="106" t="s">
        <v>87</v>
      </c>
      <c r="Y19" s="104" t="s">
        <v>87</v>
      </c>
      <c r="Z19" s="104" t="s">
        <v>87</v>
      </c>
      <c r="AA19" s="107" t="s">
        <v>87</v>
      </c>
      <c r="AB19" s="103" t="s">
        <v>87</v>
      </c>
      <c r="AC19" s="104" t="s">
        <v>87</v>
      </c>
      <c r="AD19" s="104" t="s">
        <v>87</v>
      </c>
      <c r="AE19" s="105" t="s">
        <v>87</v>
      </c>
      <c r="AF19" s="106" t="s">
        <v>87</v>
      </c>
      <c r="AG19" s="104" t="s">
        <v>87</v>
      </c>
      <c r="AH19" s="104" t="s">
        <v>87</v>
      </c>
      <c r="AI19" s="107" t="s">
        <v>87</v>
      </c>
      <c r="AJ19" s="103" t="s">
        <v>87</v>
      </c>
      <c r="AK19" s="104" t="s">
        <v>87</v>
      </c>
      <c r="AL19" s="104" t="s">
        <v>87</v>
      </c>
      <c r="AM19" s="105" t="s">
        <v>87</v>
      </c>
    </row>
    <row r="20" spans="1:39" ht="18" customHeight="1">
      <c r="A20" s="122">
        <v>18</v>
      </c>
      <c r="B20" s="102">
        <f>+'氏名・志望・出席日数'!B20</f>
        <v>0</v>
      </c>
      <c r="C20" s="103" t="s">
        <v>87</v>
      </c>
      <c r="D20" s="104" t="s">
        <v>87</v>
      </c>
      <c r="E20" s="104" t="s">
        <v>87</v>
      </c>
      <c r="F20" s="104" t="s">
        <v>87</v>
      </c>
      <c r="G20" s="105" t="s">
        <v>87</v>
      </c>
      <c r="H20" s="106" t="s">
        <v>87</v>
      </c>
      <c r="I20" s="104" t="s">
        <v>87</v>
      </c>
      <c r="J20" s="104" t="s">
        <v>87</v>
      </c>
      <c r="K20" s="107" t="s">
        <v>87</v>
      </c>
      <c r="L20" s="103" t="s">
        <v>87</v>
      </c>
      <c r="M20" s="104" t="s">
        <v>87</v>
      </c>
      <c r="N20" s="104" t="s">
        <v>87</v>
      </c>
      <c r="O20" s="105" t="s">
        <v>87</v>
      </c>
      <c r="P20" s="106" t="s">
        <v>87</v>
      </c>
      <c r="Q20" s="104" t="s">
        <v>87</v>
      </c>
      <c r="R20" s="104" t="s">
        <v>87</v>
      </c>
      <c r="S20" s="107" t="s">
        <v>87</v>
      </c>
      <c r="T20" s="103" t="s">
        <v>87</v>
      </c>
      <c r="U20" s="104" t="s">
        <v>87</v>
      </c>
      <c r="V20" s="104" t="s">
        <v>87</v>
      </c>
      <c r="W20" s="105" t="s">
        <v>87</v>
      </c>
      <c r="X20" s="106" t="s">
        <v>87</v>
      </c>
      <c r="Y20" s="104" t="s">
        <v>87</v>
      </c>
      <c r="Z20" s="104" t="s">
        <v>87</v>
      </c>
      <c r="AA20" s="107" t="s">
        <v>87</v>
      </c>
      <c r="AB20" s="103" t="s">
        <v>87</v>
      </c>
      <c r="AC20" s="104" t="s">
        <v>87</v>
      </c>
      <c r="AD20" s="104" t="s">
        <v>87</v>
      </c>
      <c r="AE20" s="105" t="s">
        <v>87</v>
      </c>
      <c r="AF20" s="106" t="s">
        <v>87</v>
      </c>
      <c r="AG20" s="104" t="s">
        <v>87</v>
      </c>
      <c r="AH20" s="104" t="s">
        <v>87</v>
      </c>
      <c r="AI20" s="107" t="s">
        <v>87</v>
      </c>
      <c r="AJ20" s="103" t="s">
        <v>87</v>
      </c>
      <c r="AK20" s="104" t="s">
        <v>87</v>
      </c>
      <c r="AL20" s="104" t="s">
        <v>87</v>
      </c>
      <c r="AM20" s="105" t="s">
        <v>87</v>
      </c>
    </row>
    <row r="21" spans="1:39" ht="18" customHeight="1">
      <c r="A21" s="122">
        <v>19</v>
      </c>
      <c r="B21" s="102">
        <f>+'氏名・志望・出席日数'!B21</f>
        <v>0</v>
      </c>
      <c r="C21" s="103" t="s">
        <v>87</v>
      </c>
      <c r="D21" s="104" t="s">
        <v>87</v>
      </c>
      <c r="E21" s="104" t="s">
        <v>87</v>
      </c>
      <c r="F21" s="104" t="s">
        <v>87</v>
      </c>
      <c r="G21" s="105" t="s">
        <v>87</v>
      </c>
      <c r="H21" s="106" t="s">
        <v>87</v>
      </c>
      <c r="I21" s="104" t="s">
        <v>87</v>
      </c>
      <c r="J21" s="104" t="s">
        <v>87</v>
      </c>
      <c r="K21" s="107" t="s">
        <v>87</v>
      </c>
      <c r="L21" s="103" t="s">
        <v>87</v>
      </c>
      <c r="M21" s="104" t="s">
        <v>87</v>
      </c>
      <c r="N21" s="104" t="s">
        <v>87</v>
      </c>
      <c r="O21" s="105" t="s">
        <v>87</v>
      </c>
      <c r="P21" s="106" t="s">
        <v>87</v>
      </c>
      <c r="Q21" s="104" t="s">
        <v>87</v>
      </c>
      <c r="R21" s="104" t="s">
        <v>87</v>
      </c>
      <c r="S21" s="107" t="s">
        <v>87</v>
      </c>
      <c r="T21" s="103" t="s">
        <v>87</v>
      </c>
      <c r="U21" s="104" t="s">
        <v>87</v>
      </c>
      <c r="V21" s="104" t="s">
        <v>87</v>
      </c>
      <c r="W21" s="105" t="s">
        <v>87</v>
      </c>
      <c r="X21" s="106" t="s">
        <v>87</v>
      </c>
      <c r="Y21" s="104" t="s">
        <v>87</v>
      </c>
      <c r="Z21" s="104" t="s">
        <v>87</v>
      </c>
      <c r="AA21" s="107" t="s">
        <v>87</v>
      </c>
      <c r="AB21" s="103" t="s">
        <v>87</v>
      </c>
      <c r="AC21" s="104" t="s">
        <v>87</v>
      </c>
      <c r="AD21" s="104" t="s">
        <v>87</v>
      </c>
      <c r="AE21" s="105" t="s">
        <v>87</v>
      </c>
      <c r="AF21" s="106" t="s">
        <v>87</v>
      </c>
      <c r="AG21" s="104" t="s">
        <v>87</v>
      </c>
      <c r="AH21" s="104" t="s">
        <v>87</v>
      </c>
      <c r="AI21" s="107" t="s">
        <v>87</v>
      </c>
      <c r="AJ21" s="103" t="s">
        <v>87</v>
      </c>
      <c r="AK21" s="104" t="s">
        <v>87</v>
      </c>
      <c r="AL21" s="104" t="s">
        <v>87</v>
      </c>
      <c r="AM21" s="105" t="s">
        <v>87</v>
      </c>
    </row>
    <row r="22" spans="1:39" ht="18" customHeight="1" thickBot="1">
      <c r="A22" s="122">
        <v>20</v>
      </c>
      <c r="B22" s="102">
        <f>+'氏名・志望・出席日数'!B22</f>
        <v>0</v>
      </c>
      <c r="C22" s="123" t="s">
        <v>87</v>
      </c>
      <c r="D22" s="124" t="s">
        <v>87</v>
      </c>
      <c r="E22" s="124" t="s">
        <v>87</v>
      </c>
      <c r="F22" s="124" t="s">
        <v>87</v>
      </c>
      <c r="G22" s="125" t="s">
        <v>87</v>
      </c>
      <c r="H22" s="126" t="s">
        <v>87</v>
      </c>
      <c r="I22" s="124" t="s">
        <v>87</v>
      </c>
      <c r="J22" s="124" t="s">
        <v>87</v>
      </c>
      <c r="K22" s="127" t="s">
        <v>87</v>
      </c>
      <c r="L22" s="123" t="s">
        <v>87</v>
      </c>
      <c r="M22" s="124" t="s">
        <v>87</v>
      </c>
      <c r="N22" s="124" t="s">
        <v>87</v>
      </c>
      <c r="O22" s="125" t="s">
        <v>87</v>
      </c>
      <c r="P22" s="126" t="s">
        <v>87</v>
      </c>
      <c r="Q22" s="124" t="s">
        <v>87</v>
      </c>
      <c r="R22" s="124" t="s">
        <v>87</v>
      </c>
      <c r="S22" s="127" t="s">
        <v>87</v>
      </c>
      <c r="T22" s="123" t="s">
        <v>87</v>
      </c>
      <c r="U22" s="124" t="s">
        <v>87</v>
      </c>
      <c r="V22" s="124" t="s">
        <v>87</v>
      </c>
      <c r="W22" s="125" t="s">
        <v>87</v>
      </c>
      <c r="X22" s="126" t="s">
        <v>87</v>
      </c>
      <c r="Y22" s="124" t="s">
        <v>87</v>
      </c>
      <c r="Z22" s="124" t="s">
        <v>87</v>
      </c>
      <c r="AA22" s="127" t="s">
        <v>87</v>
      </c>
      <c r="AB22" s="123" t="s">
        <v>87</v>
      </c>
      <c r="AC22" s="124" t="s">
        <v>87</v>
      </c>
      <c r="AD22" s="124" t="s">
        <v>87</v>
      </c>
      <c r="AE22" s="125" t="s">
        <v>87</v>
      </c>
      <c r="AF22" s="126" t="s">
        <v>87</v>
      </c>
      <c r="AG22" s="124" t="s">
        <v>87</v>
      </c>
      <c r="AH22" s="124" t="s">
        <v>87</v>
      </c>
      <c r="AI22" s="127" t="s">
        <v>87</v>
      </c>
      <c r="AJ22" s="123" t="s">
        <v>87</v>
      </c>
      <c r="AK22" s="124" t="s">
        <v>87</v>
      </c>
      <c r="AL22" s="124" t="s">
        <v>87</v>
      </c>
      <c r="AM22" s="125" t="s">
        <v>87</v>
      </c>
    </row>
    <row r="23" spans="1:39" ht="18" customHeight="1">
      <c r="A23" s="93">
        <v>21</v>
      </c>
      <c r="B23" s="94">
        <f>+'氏名・志望・出席日数'!B23</f>
        <v>0</v>
      </c>
      <c r="C23" s="128" t="s">
        <v>87</v>
      </c>
      <c r="D23" s="100" t="s">
        <v>87</v>
      </c>
      <c r="E23" s="100" t="s">
        <v>87</v>
      </c>
      <c r="F23" s="100" t="s">
        <v>87</v>
      </c>
      <c r="G23" s="129" t="s">
        <v>87</v>
      </c>
      <c r="H23" s="130" t="s">
        <v>87</v>
      </c>
      <c r="I23" s="100" t="s">
        <v>87</v>
      </c>
      <c r="J23" s="100" t="s">
        <v>87</v>
      </c>
      <c r="K23" s="131" t="s">
        <v>87</v>
      </c>
      <c r="L23" s="128" t="s">
        <v>87</v>
      </c>
      <c r="M23" s="100" t="s">
        <v>87</v>
      </c>
      <c r="N23" s="100" t="s">
        <v>87</v>
      </c>
      <c r="O23" s="129" t="s">
        <v>87</v>
      </c>
      <c r="P23" s="130" t="s">
        <v>87</v>
      </c>
      <c r="Q23" s="100" t="s">
        <v>87</v>
      </c>
      <c r="R23" s="100" t="s">
        <v>87</v>
      </c>
      <c r="S23" s="131" t="s">
        <v>87</v>
      </c>
      <c r="T23" s="128" t="s">
        <v>87</v>
      </c>
      <c r="U23" s="100" t="s">
        <v>87</v>
      </c>
      <c r="V23" s="100" t="s">
        <v>87</v>
      </c>
      <c r="W23" s="129" t="s">
        <v>87</v>
      </c>
      <c r="X23" s="130" t="s">
        <v>87</v>
      </c>
      <c r="Y23" s="100" t="s">
        <v>87</v>
      </c>
      <c r="Z23" s="100" t="s">
        <v>87</v>
      </c>
      <c r="AA23" s="131" t="s">
        <v>87</v>
      </c>
      <c r="AB23" s="128" t="s">
        <v>87</v>
      </c>
      <c r="AC23" s="100" t="s">
        <v>87</v>
      </c>
      <c r="AD23" s="100" t="s">
        <v>87</v>
      </c>
      <c r="AE23" s="129" t="s">
        <v>87</v>
      </c>
      <c r="AF23" s="130" t="s">
        <v>87</v>
      </c>
      <c r="AG23" s="100" t="s">
        <v>87</v>
      </c>
      <c r="AH23" s="100" t="s">
        <v>87</v>
      </c>
      <c r="AI23" s="131" t="s">
        <v>87</v>
      </c>
      <c r="AJ23" s="128" t="s">
        <v>87</v>
      </c>
      <c r="AK23" s="100" t="s">
        <v>87</v>
      </c>
      <c r="AL23" s="100" t="s">
        <v>87</v>
      </c>
      <c r="AM23" s="129" t="s">
        <v>87</v>
      </c>
    </row>
    <row r="24" spans="1:39" ht="18" customHeight="1">
      <c r="A24" s="101">
        <v>22</v>
      </c>
      <c r="B24" s="102">
        <f>+'氏名・志望・出席日数'!B24</f>
        <v>0</v>
      </c>
      <c r="C24" s="103" t="s">
        <v>87</v>
      </c>
      <c r="D24" s="104" t="s">
        <v>87</v>
      </c>
      <c r="E24" s="104" t="s">
        <v>87</v>
      </c>
      <c r="F24" s="104" t="s">
        <v>87</v>
      </c>
      <c r="G24" s="105" t="s">
        <v>87</v>
      </c>
      <c r="H24" s="106" t="s">
        <v>87</v>
      </c>
      <c r="I24" s="104" t="s">
        <v>87</v>
      </c>
      <c r="J24" s="104" t="s">
        <v>87</v>
      </c>
      <c r="K24" s="107" t="s">
        <v>87</v>
      </c>
      <c r="L24" s="103" t="s">
        <v>87</v>
      </c>
      <c r="M24" s="104" t="s">
        <v>87</v>
      </c>
      <c r="N24" s="104" t="s">
        <v>87</v>
      </c>
      <c r="O24" s="105" t="s">
        <v>87</v>
      </c>
      <c r="P24" s="106" t="s">
        <v>87</v>
      </c>
      <c r="Q24" s="104" t="s">
        <v>87</v>
      </c>
      <c r="R24" s="104" t="s">
        <v>87</v>
      </c>
      <c r="S24" s="107" t="s">
        <v>87</v>
      </c>
      <c r="T24" s="103" t="s">
        <v>87</v>
      </c>
      <c r="U24" s="104" t="s">
        <v>87</v>
      </c>
      <c r="V24" s="104" t="s">
        <v>87</v>
      </c>
      <c r="W24" s="105" t="s">
        <v>87</v>
      </c>
      <c r="X24" s="106" t="s">
        <v>87</v>
      </c>
      <c r="Y24" s="104" t="s">
        <v>87</v>
      </c>
      <c r="Z24" s="104" t="s">
        <v>87</v>
      </c>
      <c r="AA24" s="107" t="s">
        <v>87</v>
      </c>
      <c r="AB24" s="103" t="s">
        <v>87</v>
      </c>
      <c r="AC24" s="104" t="s">
        <v>87</v>
      </c>
      <c r="AD24" s="104" t="s">
        <v>87</v>
      </c>
      <c r="AE24" s="105" t="s">
        <v>87</v>
      </c>
      <c r="AF24" s="106" t="s">
        <v>87</v>
      </c>
      <c r="AG24" s="104" t="s">
        <v>87</v>
      </c>
      <c r="AH24" s="104" t="s">
        <v>87</v>
      </c>
      <c r="AI24" s="107" t="s">
        <v>87</v>
      </c>
      <c r="AJ24" s="103" t="s">
        <v>87</v>
      </c>
      <c r="AK24" s="104" t="s">
        <v>87</v>
      </c>
      <c r="AL24" s="104" t="s">
        <v>87</v>
      </c>
      <c r="AM24" s="105" t="s">
        <v>87</v>
      </c>
    </row>
    <row r="25" spans="1:39" ht="18" customHeight="1">
      <c r="A25" s="101">
        <v>23</v>
      </c>
      <c r="B25" s="102">
        <f>+'氏名・志望・出席日数'!B25</f>
        <v>0</v>
      </c>
      <c r="C25" s="103" t="s">
        <v>87</v>
      </c>
      <c r="D25" s="104" t="s">
        <v>87</v>
      </c>
      <c r="E25" s="104" t="s">
        <v>87</v>
      </c>
      <c r="F25" s="104" t="s">
        <v>87</v>
      </c>
      <c r="G25" s="105" t="s">
        <v>87</v>
      </c>
      <c r="H25" s="106" t="s">
        <v>87</v>
      </c>
      <c r="I25" s="104" t="s">
        <v>87</v>
      </c>
      <c r="J25" s="104" t="s">
        <v>87</v>
      </c>
      <c r="K25" s="107" t="s">
        <v>87</v>
      </c>
      <c r="L25" s="103" t="s">
        <v>87</v>
      </c>
      <c r="M25" s="104" t="s">
        <v>87</v>
      </c>
      <c r="N25" s="104" t="s">
        <v>87</v>
      </c>
      <c r="O25" s="105" t="s">
        <v>87</v>
      </c>
      <c r="P25" s="106" t="s">
        <v>87</v>
      </c>
      <c r="Q25" s="104" t="s">
        <v>87</v>
      </c>
      <c r="R25" s="104" t="s">
        <v>87</v>
      </c>
      <c r="S25" s="107" t="s">
        <v>87</v>
      </c>
      <c r="T25" s="103" t="s">
        <v>87</v>
      </c>
      <c r="U25" s="104" t="s">
        <v>87</v>
      </c>
      <c r="V25" s="104" t="s">
        <v>87</v>
      </c>
      <c r="W25" s="105" t="s">
        <v>87</v>
      </c>
      <c r="X25" s="106" t="s">
        <v>87</v>
      </c>
      <c r="Y25" s="104" t="s">
        <v>87</v>
      </c>
      <c r="Z25" s="104" t="s">
        <v>87</v>
      </c>
      <c r="AA25" s="107" t="s">
        <v>87</v>
      </c>
      <c r="AB25" s="103" t="s">
        <v>87</v>
      </c>
      <c r="AC25" s="104" t="s">
        <v>87</v>
      </c>
      <c r="AD25" s="104" t="s">
        <v>87</v>
      </c>
      <c r="AE25" s="105" t="s">
        <v>87</v>
      </c>
      <c r="AF25" s="106" t="s">
        <v>87</v>
      </c>
      <c r="AG25" s="104" t="s">
        <v>87</v>
      </c>
      <c r="AH25" s="104" t="s">
        <v>87</v>
      </c>
      <c r="AI25" s="107" t="s">
        <v>87</v>
      </c>
      <c r="AJ25" s="103" t="s">
        <v>87</v>
      </c>
      <c r="AK25" s="104" t="s">
        <v>87</v>
      </c>
      <c r="AL25" s="104" t="s">
        <v>87</v>
      </c>
      <c r="AM25" s="105" t="s">
        <v>87</v>
      </c>
    </row>
    <row r="26" spans="1:39" ht="18" customHeight="1">
      <c r="A26" s="101">
        <v>24</v>
      </c>
      <c r="B26" s="102">
        <f>+'氏名・志望・出席日数'!B26</f>
        <v>0</v>
      </c>
      <c r="C26" s="103" t="s">
        <v>87</v>
      </c>
      <c r="D26" s="104" t="s">
        <v>87</v>
      </c>
      <c r="E26" s="104" t="s">
        <v>87</v>
      </c>
      <c r="F26" s="104" t="s">
        <v>87</v>
      </c>
      <c r="G26" s="105" t="s">
        <v>87</v>
      </c>
      <c r="H26" s="106" t="s">
        <v>87</v>
      </c>
      <c r="I26" s="104" t="s">
        <v>87</v>
      </c>
      <c r="J26" s="104" t="s">
        <v>87</v>
      </c>
      <c r="K26" s="107" t="s">
        <v>87</v>
      </c>
      <c r="L26" s="103" t="s">
        <v>87</v>
      </c>
      <c r="M26" s="104" t="s">
        <v>87</v>
      </c>
      <c r="N26" s="104" t="s">
        <v>87</v>
      </c>
      <c r="O26" s="105" t="s">
        <v>87</v>
      </c>
      <c r="P26" s="106" t="s">
        <v>87</v>
      </c>
      <c r="Q26" s="104" t="s">
        <v>87</v>
      </c>
      <c r="R26" s="104" t="s">
        <v>87</v>
      </c>
      <c r="S26" s="107" t="s">
        <v>87</v>
      </c>
      <c r="T26" s="103" t="s">
        <v>87</v>
      </c>
      <c r="U26" s="104" t="s">
        <v>87</v>
      </c>
      <c r="V26" s="104" t="s">
        <v>87</v>
      </c>
      <c r="W26" s="105" t="s">
        <v>87</v>
      </c>
      <c r="X26" s="106" t="s">
        <v>87</v>
      </c>
      <c r="Y26" s="104" t="s">
        <v>87</v>
      </c>
      <c r="Z26" s="104" t="s">
        <v>87</v>
      </c>
      <c r="AA26" s="107" t="s">
        <v>87</v>
      </c>
      <c r="AB26" s="103" t="s">
        <v>87</v>
      </c>
      <c r="AC26" s="104" t="s">
        <v>87</v>
      </c>
      <c r="AD26" s="104" t="s">
        <v>87</v>
      </c>
      <c r="AE26" s="105" t="s">
        <v>87</v>
      </c>
      <c r="AF26" s="106" t="s">
        <v>87</v>
      </c>
      <c r="AG26" s="104" t="s">
        <v>87</v>
      </c>
      <c r="AH26" s="104" t="s">
        <v>87</v>
      </c>
      <c r="AI26" s="107" t="s">
        <v>87</v>
      </c>
      <c r="AJ26" s="103" t="s">
        <v>87</v>
      </c>
      <c r="AK26" s="104" t="s">
        <v>87</v>
      </c>
      <c r="AL26" s="104" t="s">
        <v>87</v>
      </c>
      <c r="AM26" s="105" t="s">
        <v>87</v>
      </c>
    </row>
    <row r="27" spans="1:39" ht="18" customHeight="1" thickBot="1">
      <c r="A27" s="108">
        <v>25</v>
      </c>
      <c r="B27" s="109">
        <f>+'氏名・志望・出席日数'!B27</f>
        <v>0</v>
      </c>
      <c r="C27" s="110" t="s">
        <v>87</v>
      </c>
      <c r="D27" s="111" t="s">
        <v>87</v>
      </c>
      <c r="E27" s="111" t="s">
        <v>87</v>
      </c>
      <c r="F27" s="111" t="s">
        <v>87</v>
      </c>
      <c r="G27" s="112" t="s">
        <v>87</v>
      </c>
      <c r="H27" s="113" t="s">
        <v>87</v>
      </c>
      <c r="I27" s="111" t="s">
        <v>87</v>
      </c>
      <c r="J27" s="111" t="s">
        <v>87</v>
      </c>
      <c r="K27" s="114" t="s">
        <v>87</v>
      </c>
      <c r="L27" s="110" t="s">
        <v>87</v>
      </c>
      <c r="M27" s="111" t="s">
        <v>87</v>
      </c>
      <c r="N27" s="111" t="s">
        <v>87</v>
      </c>
      <c r="O27" s="112" t="s">
        <v>87</v>
      </c>
      <c r="P27" s="113" t="s">
        <v>87</v>
      </c>
      <c r="Q27" s="111" t="s">
        <v>87</v>
      </c>
      <c r="R27" s="111" t="s">
        <v>87</v>
      </c>
      <c r="S27" s="114" t="s">
        <v>87</v>
      </c>
      <c r="T27" s="110" t="s">
        <v>87</v>
      </c>
      <c r="U27" s="111" t="s">
        <v>87</v>
      </c>
      <c r="V27" s="111" t="s">
        <v>87</v>
      </c>
      <c r="W27" s="112" t="s">
        <v>87</v>
      </c>
      <c r="X27" s="113" t="s">
        <v>87</v>
      </c>
      <c r="Y27" s="111" t="s">
        <v>87</v>
      </c>
      <c r="Z27" s="111" t="s">
        <v>87</v>
      </c>
      <c r="AA27" s="114" t="s">
        <v>87</v>
      </c>
      <c r="AB27" s="110" t="s">
        <v>87</v>
      </c>
      <c r="AC27" s="111" t="s">
        <v>87</v>
      </c>
      <c r="AD27" s="111" t="s">
        <v>87</v>
      </c>
      <c r="AE27" s="112" t="s">
        <v>87</v>
      </c>
      <c r="AF27" s="113" t="s">
        <v>87</v>
      </c>
      <c r="AG27" s="111" t="s">
        <v>87</v>
      </c>
      <c r="AH27" s="111" t="s">
        <v>87</v>
      </c>
      <c r="AI27" s="114" t="s">
        <v>87</v>
      </c>
      <c r="AJ27" s="110" t="s">
        <v>87</v>
      </c>
      <c r="AK27" s="111" t="s">
        <v>87</v>
      </c>
      <c r="AL27" s="111" t="s">
        <v>87</v>
      </c>
      <c r="AM27" s="112" t="s">
        <v>87</v>
      </c>
    </row>
    <row r="28" spans="1:39" ht="18" customHeight="1">
      <c r="A28" s="115">
        <v>26</v>
      </c>
      <c r="B28" s="116">
        <f>+'氏名・志望・出席日数'!B28</f>
        <v>0</v>
      </c>
      <c r="C28" s="117" t="s">
        <v>87</v>
      </c>
      <c r="D28" s="118" t="s">
        <v>87</v>
      </c>
      <c r="E28" s="118" t="s">
        <v>87</v>
      </c>
      <c r="F28" s="118" t="s">
        <v>87</v>
      </c>
      <c r="G28" s="119" t="s">
        <v>87</v>
      </c>
      <c r="H28" s="120" t="s">
        <v>87</v>
      </c>
      <c r="I28" s="118" t="s">
        <v>87</v>
      </c>
      <c r="J28" s="118" t="s">
        <v>87</v>
      </c>
      <c r="K28" s="121" t="s">
        <v>87</v>
      </c>
      <c r="L28" s="117" t="s">
        <v>87</v>
      </c>
      <c r="M28" s="118" t="s">
        <v>87</v>
      </c>
      <c r="N28" s="118" t="s">
        <v>87</v>
      </c>
      <c r="O28" s="119" t="s">
        <v>87</v>
      </c>
      <c r="P28" s="120" t="s">
        <v>87</v>
      </c>
      <c r="Q28" s="118" t="s">
        <v>87</v>
      </c>
      <c r="R28" s="118" t="s">
        <v>87</v>
      </c>
      <c r="S28" s="121" t="s">
        <v>87</v>
      </c>
      <c r="T28" s="117" t="s">
        <v>87</v>
      </c>
      <c r="U28" s="118" t="s">
        <v>87</v>
      </c>
      <c r="V28" s="118" t="s">
        <v>87</v>
      </c>
      <c r="W28" s="119" t="s">
        <v>87</v>
      </c>
      <c r="X28" s="120" t="s">
        <v>87</v>
      </c>
      <c r="Y28" s="118" t="s">
        <v>87</v>
      </c>
      <c r="Z28" s="118" t="s">
        <v>87</v>
      </c>
      <c r="AA28" s="121" t="s">
        <v>87</v>
      </c>
      <c r="AB28" s="117" t="s">
        <v>87</v>
      </c>
      <c r="AC28" s="118" t="s">
        <v>87</v>
      </c>
      <c r="AD28" s="118" t="s">
        <v>87</v>
      </c>
      <c r="AE28" s="119" t="s">
        <v>87</v>
      </c>
      <c r="AF28" s="120" t="s">
        <v>87</v>
      </c>
      <c r="AG28" s="118" t="s">
        <v>87</v>
      </c>
      <c r="AH28" s="118" t="s">
        <v>87</v>
      </c>
      <c r="AI28" s="121" t="s">
        <v>87</v>
      </c>
      <c r="AJ28" s="117" t="s">
        <v>87</v>
      </c>
      <c r="AK28" s="118" t="s">
        <v>87</v>
      </c>
      <c r="AL28" s="118" t="s">
        <v>87</v>
      </c>
      <c r="AM28" s="119" t="s">
        <v>87</v>
      </c>
    </row>
    <row r="29" spans="1:39" ht="18" customHeight="1">
      <c r="A29" s="122">
        <v>27</v>
      </c>
      <c r="B29" s="102">
        <f>+'氏名・志望・出席日数'!B29</f>
        <v>0</v>
      </c>
      <c r="C29" s="103" t="s">
        <v>87</v>
      </c>
      <c r="D29" s="104" t="s">
        <v>87</v>
      </c>
      <c r="E29" s="104" t="s">
        <v>87</v>
      </c>
      <c r="F29" s="104" t="s">
        <v>87</v>
      </c>
      <c r="G29" s="105" t="s">
        <v>87</v>
      </c>
      <c r="H29" s="106" t="s">
        <v>87</v>
      </c>
      <c r="I29" s="104" t="s">
        <v>87</v>
      </c>
      <c r="J29" s="104" t="s">
        <v>87</v>
      </c>
      <c r="K29" s="107" t="s">
        <v>87</v>
      </c>
      <c r="L29" s="103" t="s">
        <v>87</v>
      </c>
      <c r="M29" s="104" t="s">
        <v>87</v>
      </c>
      <c r="N29" s="104" t="s">
        <v>87</v>
      </c>
      <c r="O29" s="105" t="s">
        <v>87</v>
      </c>
      <c r="P29" s="106" t="s">
        <v>87</v>
      </c>
      <c r="Q29" s="104" t="s">
        <v>87</v>
      </c>
      <c r="R29" s="104" t="s">
        <v>87</v>
      </c>
      <c r="S29" s="107" t="s">
        <v>87</v>
      </c>
      <c r="T29" s="103" t="s">
        <v>87</v>
      </c>
      <c r="U29" s="104" t="s">
        <v>87</v>
      </c>
      <c r="V29" s="104" t="s">
        <v>87</v>
      </c>
      <c r="W29" s="105" t="s">
        <v>87</v>
      </c>
      <c r="X29" s="106" t="s">
        <v>87</v>
      </c>
      <c r="Y29" s="104" t="s">
        <v>87</v>
      </c>
      <c r="Z29" s="104" t="s">
        <v>87</v>
      </c>
      <c r="AA29" s="107" t="s">
        <v>87</v>
      </c>
      <c r="AB29" s="103" t="s">
        <v>87</v>
      </c>
      <c r="AC29" s="104" t="s">
        <v>87</v>
      </c>
      <c r="AD29" s="104" t="s">
        <v>87</v>
      </c>
      <c r="AE29" s="105" t="s">
        <v>87</v>
      </c>
      <c r="AF29" s="106" t="s">
        <v>87</v>
      </c>
      <c r="AG29" s="104" t="s">
        <v>87</v>
      </c>
      <c r="AH29" s="104" t="s">
        <v>87</v>
      </c>
      <c r="AI29" s="107" t="s">
        <v>87</v>
      </c>
      <c r="AJ29" s="103" t="s">
        <v>87</v>
      </c>
      <c r="AK29" s="104" t="s">
        <v>87</v>
      </c>
      <c r="AL29" s="104" t="s">
        <v>87</v>
      </c>
      <c r="AM29" s="105" t="s">
        <v>87</v>
      </c>
    </row>
    <row r="30" spans="1:39" ht="18" customHeight="1">
      <c r="A30" s="122">
        <v>28</v>
      </c>
      <c r="B30" s="102">
        <f>+'氏名・志望・出席日数'!B30</f>
        <v>0</v>
      </c>
      <c r="C30" s="103" t="s">
        <v>87</v>
      </c>
      <c r="D30" s="104" t="s">
        <v>87</v>
      </c>
      <c r="E30" s="104" t="s">
        <v>87</v>
      </c>
      <c r="F30" s="104" t="s">
        <v>87</v>
      </c>
      <c r="G30" s="105" t="s">
        <v>87</v>
      </c>
      <c r="H30" s="106" t="s">
        <v>87</v>
      </c>
      <c r="I30" s="104" t="s">
        <v>87</v>
      </c>
      <c r="J30" s="104" t="s">
        <v>87</v>
      </c>
      <c r="K30" s="107" t="s">
        <v>87</v>
      </c>
      <c r="L30" s="103" t="s">
        <v>87</v>
      </c>
      <c r="M30" s="104" t="s">
        <v>87</v>
      </c>
      <c r="N30" s="104" t="s">
        <v>87</v>
      </c>
      <c r="O30" s="105" t="s">
        <v>87</v>
      </c>
      <c r="P30" s="106" t="s">
        <v>87</v>
      </c>
      <c r="Q30" s="104" t="s">
        <v>87</v>
      </c>
      <c r="R30" s="104" t="s">
        <v>87</v>
      </c>
      <c r="S30" s="107" t="s">
        <v>87</v>
      </c>
      <c r="T30" s="103" t="s">
        <v>87</v>
      </c>
      <c r="U30" s="104" t="s">
        <v>87</v>
      </c>
      <c r="V30" s="104" t="s">
        <v>87</v>
      </c>
      <c r="W30" s="105" t="s">
        <v>87</v>
      </c>
      <c r="X30" s="106" t="s">
        <v>87</v>
      </c>
      <c r="Y30" s="104" t="s">
        <v>87</v>
      </c>
      <c r="Z30" s="104" t="s">
        <v>87</v>
      </c>
      <c r="AA30" s="107" t="s">
        <v>87</v>
      </c>
      <c r="AB30" s="103" t="s">
        <v>87</v>
      </c>
      <c r="AC30" s="104" t="s">
        <v>87</v>
      </c>
      <c r="AD30" s="104" t="s">
        <v>87</v>
      </c>
      <c r="AE30" s="105" t="s">
        <v>87</v>
      </c>
      <c r="AF30" s="106" t="s">
        <v>87</v>
      </c>
      <c r="AG30" s="104" t="s">
        <v>87</v>
      </c>
      <c r="AH30" s="104" t="s">
        <v>87</v>
      </c>
      <c r="AI30" s="107" t="s">
        <v>87</v>
      </c>
      <c r="AJ30" s="103" t="s">
        <v>87</v>
      </c>
      <c r="AK30" s="104" t="s">
        <v>87</v>
      </c>
      <c r="AL30" s="104" t="s">
        <v>87</v>
      </c>
      <c r="AM30" s="105" t="s">
        <v>87</v>
      </c>
    </row>
    <row r="31" spans="1:39" ht="18" customHeight="1">
      <c r="A31" s="122">
        <v>29</v>
      </c>
      <c r="B31" s="102">
        <f>+'氏名・志望・出席日数'!B31</f>
        <v>0</v>
      </c>
      <c r="C31" s="103" t="s">
        <v>87</v>
      </c>
      <c r="D31" s="104" t="s">
        <v>87</v>
      </c>
      <c r="E31" s="104" t="s">
        <v>87</v>
      </c>
      <c r="F31" s="104" t="s">
        <v>87</v>
      </c>
      <c r="G31" s="105" t="s">
        <v>87</v>
      </c>
      <c r="H31" s="106" t="s">
        <v>87</v>
      </c>
      <c r="I31" s="104" t="s">
        <v>87</v>
      </c>
      <c r="J31" s="104" t="s">
        <v>87</v>
      </c>
      <c r="K31" s="107" t="s">
        <v>87</v>
      </c>
      <c r="L31" s="103" t="s">
        <v>87</v>
      </c>
      <c r="M31" s="104" t="s">
        <v>87</v>
      </c>
      <c r="N31" s="104" t="s">
        <v>87</v>
      </c>
      <c r="O31" s="105" t="s">
        <v>87</v>
      </c>
      <c r="P31" s="106" t="s">
        <v>87</v>
      </c>
      <c r="Q31" s="104" t="s">
        <v>87</v>
      </c>
      <c r="R31" s="104" t="s">
        <v>87</v>
      </c>
      <c r="S31" s="107" t="s">
        <v>87</v>
      </c>
      <c r="T31" s="103" t="s">
        <v>87</v>
      </c>
      <c r="U31" s="104" t="s">
        <v>87</v>
      </c>
      <c r="V31" s="104" t="s">
        <v>87</v>
      </c>
      <c r="W31" s="105" t="s">
        <v>87</v>
      </c>
      <c r="X31" s="106" t="s">
        <v>87</v>
      </c>
      <c r="Y31" s="104" t="s">
        <v>87</v>
      </c>
      <c r="Z31" s="104" t="s">
        <v>87</v>
      </c>
      <c r="AA31" s="107" t="s">
        <v>87</v>
      </c>
      <c r="AB31" s="103" t="s">
        <v>87</v>
      </c>
      <c r="AC31" s="104" t="s">
        <v>87</v>
      </c>
      <c r="AD31" s="104" t="s">
        <v>87</v>
      </c>
      <c r="AE31" s="105" t="s">
        <v>87</v>
      </c>
      <c r="AF31" s="106" t="s">
        <v>87</v>
      </c>
      <c r="AG31" s="104" t="s">
        <v>87</v>
      </c>
      <c r="AH31" s="104" t="s">
        <v>87</v>
      </c>
      <c r="AI31" s="107" t="s">
        <v>87</v>
      </c>
      <c r="AJ31" s="103" t="s">
        <v>87</v>
      </c>
      <c r="AK31" s="104" t="s">
        <v>87</v>
      </c>
      <c r="AL31" s="104" t="s">
        <v>87</v>
      </c>
      <c r="AM31" s="105" t="s">
        <v>87</v>
      </c>
    </row>
    <row r="32" spans="1:39" ht="18" customHeight="1" thickBot="1">
      <c r="A32" s="122">
        <v>30</v>
      </c>
      <c r="B32" s="102">
        <f>+'氏名・志望・出席日数'!B32</f>
        <v>0</v>
      </c>
      <c r="C32" s="123" t="s">
        <v>87</v>
      </c>
      <c r="D32" s="124" t="s">
        <v>87</v>
      </c>
      <c r="E32" s="124" t="s">
        <v>87</v>
      </c>
      <c r="F32" s="124" t="s">
        <v>87</v>
      </c>
      <c r="G32" s="125" t="s">
        <v>87</v>
      </c>
      <c r="H32" s="126" t="s">
        <v>87</v>
      </c>
      <c r="I32" s="124" t="s">
        <v>87</v>
      </c>
      <c r="J32" s="124" t="s">
        <v>87</v>
      </c>
      <c r="K32" s="127" t="s">
        <v>87</v>
      </c>
      <c r="L32" s="123" t="s">
        <v>87</v>
      </c>
      <c r="M32" s="124" t="s">
        <v>87</v>
      </c>
      <c r="N32" s="124" t="s">
        <v>87</v>
      </c>
      <c r="O32" s="125" t="s">
        <v>87</v>
      </c>
      <c r="P32" s="126" t="s">
        <v>87</v>
      </c>
      <c r="Q32" s="124" t="s">
        <v>87</v>
      </c>
      <c r="R32" s="124" t="s">
        <v>87</v>
      </c>
      <c r="S32" s="127" t="s">
        <v>87</v>
      </c>
      <c r="T32" s="123" t="s">
        <v>87</v>
      </c>
      <c r="U32" s="124" t="s">
        <v>87</v>
      </c>
      <c r="V32" s="124" t="s">
        <v>87</v>
      </c>
      <c r="W32" s="125" t="s">
        <v>87</v>
      </c>
      <c r="X32" s="126" t="s">
        <v>87</v>
      </c>
      <c r="Y32" s="124" t="s">
        <v>87</v>
      </c>
      <c r="Z32" s="124" t="s">
        <v>87</v>
      </c>
      <c r="AA32" s="127" t="s">
        <v>87</v>
      </c>
      <c r="AB32" s="123" t="s">
        <v>87</v>
      </c>
      <c r="AC32" s="124" t="s">
        <v>87</v>
      </c>
      <c r="AD32" s="124" t="s">
        <v>87</v>
      </c>
      <c r="AE32" s="125" t="s">
        <v>87</v>
      </c>
      <c r="AF32" s="126" t="s">
        <v>87</v>
      </c>
      <c r="AG32" s="124" t="s">
        <v>87</v>
      </c>
      <c r="AH32" s="124" t="s">
        <v>87</v>
      </c>
      <c r="AI32" s="127" t="s">
        <v>87</v>
      </c>
      <c r="AJ32" s="123" t="s">
        <v>87</v>
      </c>
      <c r="AK32" s="124" t="s">
        <v>87</v>
      </c>
      <c r="AL32" s="124" t="s">
        <v>87</v>
      </c>
      <c r="AM32" s="125" t="s">
        <v>87</v>
      </c>
    </row>
    <row r="33" spans="1:39" ht="18" customHeight="1">
      <c r="A33" s="93">
        <v>31</v>
      </c>
      <c r="B33" s="94">
        <f>+'氏名・志望・出席日数'!B33</f>
        <v>0</v>
      </c>
      <c r="C33" s="128" t="s">
        <v>87</v>
      </c>
      <c r="D33" s="100" t="s">
        <v>87</v>
      </c>
      <c r="E33" s="100" t="s">
        <v>87</v>
      </c>
      <c r="F33" s="100" t="s">
        <v>87</v>
      </c>
      <c r="G33" s="129" t="s">
        <v>87</v>
      </c>
      <c r="H33" s="130" t="s">
        <v>87</v>
      </c>
      <c r="I33" s="100" t="s">
        <v>87</v>
      </c>
      <c r="J33" s="100" t="s">
        <v>87</v>
      </c>
      <c r="K33" s="131" t="s">
        <v>87</v>
      </c>
      <c r="L33" s="128" t="s">
        <v>87</v>
      </c>
      <c r="M33" s="100" t="s">
        <v>87</v>
      </c>
      <c r="N33" s="100" t="s">
        <v>87</v>
      </c>
      <c r="O33" s="129" t="s">
        <v>87</v>
      </c>
      <c r="P33" s="130" t="s">
        <v>87</v>
      </c>
      <c r="Q33" s="100" t="s">
        <v>87</v>
      </c>
      <c r="R33" s="100" t="s">
        <v>87</v>
      </c>
      <c r="S33" s="131" t="s">
        <v>87</v>
      </c>
      <c r="T33" s="128" t="s">
        <v>87</v>
      </c>
      <c r="U33" s="100" t="s">
        <v>87</v>
      </c>
      <c r="V33" s="100" t="s">
        <v>87</v>
      </c>
      <c r="W33" s="129" t="s">
        <v>87</v>
      </c>
      <c r="X33" s="130" t="s">
        <v>87</v>
      </c>
      <c r="Y33" s="100" t="s">
        <v>87</v>
      </c>
      <c r="Z33" s="100" t="s">
        <v>87</v>
      </c>
      <c r="AA33" s="131" t="s">
        <v>87</v>
      </c>
      <c r="AB33" s="128" t="s">
        <v>87</v>
      </c>
      <c r="AC33" s="100" t="s">
        <v>87</v>
      </c>
      <c r="AD33" s="100" t="s">
        <v>87</v>
      </c>
      <c r="AE33" s="129" t="s">
        <v>87</v>
      </c>
      <c r="AF33" s="130" t="s">
        <v>87</v>
      </c>
      <c r="AG33" s="100" t="s">
        <v>87</v>
      </c>
      <c r="AH33" s="100" t="s">
        <v>87</v>
      </c>
      <c r="AI33" s="131" t="s">
        <v>87</v>
      </c>
      <c r="AJ33" s="128" t="s">
        <v>87</v>
      </c>
      <c r="AK33" s="100" t="s">
        <v>87</v>
      </c>
      <c r="AL33" s="100" t="s">
        <v>87</v>
      </c>
      <c r="AM33" s="129" t="s">
        <v>87</v>
      </c>
    </row>
    <row r="34" spans="1:39" ht="18" customHeight="1">
      <c r="A34" s="101">
        <v>32</v>
      </c>
      <c r="B34" s="102">
        <f>+'氏名・志望・出席日数'!B34</f>
        <v>0</v>
      </c>
      <c r="C34" s="103" t="s">
        <v>87</v>
      </c>
      <c r="D34" s="104" t="s">
        <v>87</v>
      </c>
      <c r="E34" s="104" t="s">
        <v>87</v>
      </c>
      <c r="F34" s="104" t="s">
        <v>87</v>
      </c>
      <c r="G34" s="105" t="s">
        <v>87</v>
      </c>
      <c r="H34" s="106" t="s">
        <v>87</v>
      </c>
      <c r="I34" s="104" t="s">
        <v>87</v>
      </c>
      <c r="J34" s="104" t="s">
        <v>87</v>
      </c>
      <c r="K34" s="107" t="s">
        <v>87</v>
      </c>
      <c r="L34" s="103" t="s">
        <v>87</v>
      </c>
      <c r="M34" s="104" t="s">
        <v>87</v>
      </c>
      <c r="N34" s="104" t="s">
        <v>87</v>
      </c>
      <c r="O34" s="105" t="s">
        <v>87</v>
      </c>
      <c r="P34" s="106" t="s">
        <v>87</v>
      </c>
      <c r="Q34" s="104" t="s">
        <v>87</v>
      </c>
      <c r="R34" s="104" t="s">
        <v>87</v>
      </c>
      <c r="S34" s="107" t="s">
        <v>87</v>
      </c>
      <c r="T34" s="103" t="s">
        <v>87</v>
      </c>
      <c r="U34" s="104" t="s">
        <v>87</v>
      </c>
      <c r="V34" s="104" t="s">
        <v>87</v>
      </c>
      <c r="W34" s="105" t="s">
        <v>87</v>
      </c>
      <c r="X34" s="106" t="s">
        <v>87</v>
      </c>
      <c r="Y34" s="104" t="s">
        <v>87</v>
      </c>
      <c r="Z34" s="104" t="s">
        <v>87</v>
      </c>
      <c r="AA34" s="107" t="s">
        <v>87</v>
      </c>
      <c r="AB34" s="103" t="s">
        <v>87</v>
      </c>
      <c r="AC34" s="104" t="s">
        <v>87</v>
      </c>
      <c r="AD34" s="104" t="s">
        <v>87</v>
      </c>
      <c r="AE34" s="105" t="s">
        <v>87</v>
      </c>
      <c r="AF34" s="106" t="s">
        <v>87</v>
      </c>
      <c r="AG34" s="104" t="s">
        <v>87</v>
      </c>
      <c r="AH34" s="104" t="s">
        <v>87</v>
      </c>
      <c r="AI34" s="107" t="s">
        <v>87</v>
      </c>
      <c r="AJ34" s="103" t="s">
        <v>87</v>
      </c>
      <c r="AK34" s="104" t="s">
        <v>87</v>
      </c>
      <c r="AL34" s="104" t="s">
        <v>87</v>
      </c>
      <c r="AM34" s="105" t="s">
        <v>87</v>
      </c>
    </row>
    <row r="35" spans="1:39" ht="18" customHeight="1">
      <c r="A35" s="101">
        <v>33</v>
      </c>
      <c r="B35" s="102">
        <f>+'氏名・志望・出席日数'!B35</f>
        <v>0</v>
      </c>
      <c r="C35" s="103" t="s">
        <v>87</v>
      </c>
      <c r="D35" s="104" t="s">
        <v>87</v>
      </c>
      <c r="E35" s="104" t="s">
        <v>87</v>
      </c>
      <c r="F35" s="104" t="s">
        <v>87</v>
      </c>
      <c r="G35" s="105" t="s">
        <v>87</v>
      </c>
      <c r="H35" s="106" t="s">
        <v>87</v>
      </c>
      <c r="I35" s="104" t="s">
        <v>87</v>
      </c>
      <c r="J35" s="104" t="s">
        <v>87</v>
      </c>
      <c r="K35" s="107" t="s">
        <v>87</v>
      </c>
      <c r="L35" s="103" t="s">
        <v>87</v>
      </c>
      <c r="M35" s="104" t="s">
        <v>87</v>
      </c>
      <c r="N35" s="104" t="s">
        <v>87</v>
      </c>
      <c r="O35" s="105" t="s">
        <v>87</v>
      </c>
      <c r="P35" s="106" t="s">
        <v>87</v>
      </c>
      <c r="Q35" s="104" t="s">
        <v>87</v>
      </c>
      <c r="R35" s="104" t="s">
        <v>87</v>
      </c>
      <c r="S35" s="107" t="s">
        <v>87</v>
      </c>
      <c r="T35" s="103" t="s">
        <v>87</v>
      </c>
      <c r="U35" s="104" t="s">
        <v>87</v>
      </c>
      <c r="V35" s="104" t="s">
        <v>87</v>
      </c>
      <c r="W35" s="105" t="s">
        <v>87</v>
      </c>
      <c r="X35" s="106" t="s">
        <v>87</v>
      </c>
      <c r="Y35" s="104" t="s">
        <v>87</v>
      </c>
      <c r="Z35" s="104" t="s">
        <v>87</v>
      </c>
      <c r="AA35" s="107" t="s">
        <v>87</v>
      </c>
      <c r="AB35" s="103" t="s">
        <v>87</v>
      </c>
      <c r="AC35" s="104" t="s">
        <v>87</v>
      </c>
      <c r="AD35" s="104" t="s">
        <v>87</v>
      </c>
      <c r="AE35" s="105" t="s">
        <v>87</v>
      </c>
      <c r="AF35" s="106" t="s">
        <v>87</v>
      </c>
      <c r="AG35" s="104" t="s">
        <v>87</v>
      </c>
      <c r="AH35" s="104" t="s">
        <v>87</v>
      </c>
      <c r="AI35" s="107" t="s">
        <v>87</v>
      </c>
      <c r="AJ35" s="103" t="s">
        <v>87</v>
      </c>
      <c r="AK35" s="104" t="s">
        <v>87</v>
      </c>
      <c r="AL35" s="104" t="s">
        <v>87</v>
      </c>
      <c r="AM35" s="105" t="s">
        <v>87</v>
      </c>
    </row>
    <row r="36" spans="1:39" ht="18" customHeight="1">
      <c r="A36" s="101">
        <v>34</v>
      </c>
      <c r="B36" s="102">
        <f>+'氏名・志望・出席日数'!B36</f>
        <v>0</v>
      </c>
      <c r="C36" s="103" t="s">
        <v>87</v>
      </c>
      <c r="D36" s="104" t="s">
        <v>87</v>
      </c>
      <c r="E36" s="104" t="s">
        <v>87</v>
      </c>
      <c r="F36" s="104" t="s">
        <v>87</v>
      </c>
      <c r="G36" s="105" t="s">
        <v>87</v>
      </c>
      <c r="H36" s="106" t="s">
        <v>87</v>
      </c>
      <c r="I36" s="104" t="s">
        <v>87</v>
      </c>
      <c r="J36" s="104" t="s">
        <v>87</v>
      </c>
      <c r="K36" s="107" t="s">
        <v>87</v>
      </c>
      <c r="L36" s="103" t="s">
        <v>87</v>
      </c>
      <c r="M36" s="104" t="s">
        <v>87</v>
      </c>
      <c r="N36" s="104" t="s">
        <v>87</v>
      </c>
      <c r="O36" s="105" t="s">
        <v>87</v>
      </c>
      <c r="P36" s="106" t="s">
        <v>87</v>
      </c>
      <c r="Q36" s="104" t="s">
        <v>87</v>
      </c>
      <c r="R36" s="104" t="s">
        <v>87</v>
      </c>
      <c r="S36" s="107" t="s">
        <v>87</v>
      </c>
      <c r="T36" s="103" t="s">
        <v>87</v>
      </c>
      <c r="U36" s="104" t="s">
        <v>87</v>
      </c>
      <c r="V36" s="104" t="s">
        <v>87</v>
      </c>
      <c r="W36" s="105" t="s">
        <v>87</v>
      </c>
      <c r="X36" s="106" t="s">
        <v>87</v>
      </c>
      <c r="Y36" s="104" t="s">
        <v>87</v>
      </c>
      <c r="Z36" s="104" t="s">
        <v>87</v>
      </c>
      <c r="AA36" s="107" t="s">
        <v>87</v>
      </c>
      <c r="AB36" s="103" t="s">
        <v>87</v>
      </c>
      <c r="AC36" s="104" t="s">
        <v>87</v>
      </c>
      <c r="AD36" s="104" t="s">
        <v>87</v>
      </c>
      <c r="AE36" s="105" t="s">
        <v>87</v>
      </c>
      <c r="AF36" s="106" t="s">
        <v>87</v>
      </c>
      <c r="AG36" s="104" t="s">
        <v>87</v>
      </c>
      <c r="AH36" s="104" t="s">
        <v>87</v>
      </c>
      <c r="AI36" s="107" t="s">
        <v>87</v>
      </c>
      <c r="AJ36" s="103" t="s">
        <v>87</v>
      </c>
      <c r="AK36" s="104" t="s">
        <v>87</v>
      </c>
      <c r="AL36" s="104" t="s">
        <v>87</v>
      </c>
      <c r="AM36" s="105" t="s">
        <v>87</v>
      </c>
    </row>
    <row r="37" spans="1:39" ht="18" customHeight="1" thickBot="1">
      <c r="A37" s="108">
        <v>35</v>
      </c>
      <c r="B37" s="109">
        <f>+'氏名・志望・出席日数'!B37</f>
        <v>0</v>
      </c>
      <c r="C37" s="110" t="s">
        <v>87</v>
      </c>
      <c r="D37" s="111" t="s">
        <v>87</v>
      </c>
      <c r="E37" s="111" t="s">
        <v>87</v>
      </c>
      <c r="F37" s="111" t="s">
        <v>87</v>
      </c>
      <c r="G37" s="112" t="s">
        <v>87</v>
      </c>
      <c r="H37" s="113" t="s">
        <v>87</v>
      </c>
      <c r="I37" s="111" t="s">
        <v>87</v>
      </c>
      <c r="J37" s="111" t="s">
        <v>87</v>
      </c>
      <c r="K37" s="114" t="s">
        <v>87</v>
      </c>
      <c r="L37" s="110" t="s">
        <v>87</v>
      </c>
      <c r="M37" s="111" t="s">
        <v>87</v>
      </c>
      <c r="N37" s="111" t="s">
        <v>87</v>
      </c>
      <c r="O37" s="112" t="s">
        <v>87</v>
      </c>
      <c r="P37" s="113" t="s">
        <v>87</v>
      </c>
      <c r="Q37" s="111" t="s">
        <v>87</v>
      </c>
      <c r="R37" s="111" t="s">
        <v>87</v>
      </c>
      <c r="S37" s="114" t="s">
        <v>87</v>
      </c>
      <c r="T37" s="110" t="s">
        <v>87</v>
      </c>
      <c r="U37" s="111" t="s">
        <v>87</v>
      </c>
      <c r="V37" s="111" t="s">
        <v>87</v>
      </c>
      <c r="W37" s="112" t="s">
        <v>87</v>
      </c>
      <c r="X37" s="113" t="s">
        <v>87</v>
      </c>
      <c r="Y37" s="111" t="s">
        <v>87</v>
      </c>
      <c r="Z37" s="111" t="s">
        <v>87</v>
      </c>
      <c r="AA37" s="114" t="s">
        <v>87</v>
      </c>
      <c r="AB37" s="110" t="s">
        <v>87</v>
      </c>
      <c r="AC37" s="111" t="s">
        <v>87</v>
      </c>
      <c r="AD37" s="111" t="s">
        <v>87</v>
      </c>
      <c r="AE37" s="112" t="s">
        <v>87</v>
      </c>
      <c r="AF37" s="113" t="s">
        <v>87</v>
      </c>
      <c r="AG37" s="111" t="s">
        <v>87</v>
      </c>
      <c r="AH37" s="111" t="s">
        <v>87</v>
      </c>
      <c r="AI37" s="114" t="s">
        <v>87</v>
      </c>
      <c r="AJ37" s="110" t="s">
        <v>87</v>
      </c>
      <c r="AK37" s="111" t="s">
        <v>87</v>
      </c>
      <c r="AL37" s="111" t="s">
        <v>87</v>
      </c>
      <c r="AM37" s="112" t="s">
        <v>87</v>
      </c>
    </row>
    <row r="38" spans="1:39" ht="18" customHeight="1">
      <c r="A38" s="115">
        <v>36</v>
      </c>
      <c r="B38" s="116">
        <f>+'氏名・志望・出席日数'!B38</f>
        <v>0</v>
      </c>
      <c r="C38" s="117" t="s">
        <v>87</v>
      </c>
      <c r="D38" s="118" t="s">
        <v>87</v>
      </c>
      <c r="E38" s="118" t="s">
        <v>87</v>
      </c>
      <c r="F38" s="118" t="s">
        <v>87</v>
      </c>
      <c r="G38" s="119" t="s">
        <v>87</v>
      </c>
      <c r="H38" s="120" t="s">
        <v>87</v>
      </c>
      <c r="I38" s="118" t="s">
        <v>87</v>
      </c>
      <c r="J38" s="118" t="s">
        <v>87</v>
      </c>
      <c r="K38" s="121" t="s">
        <v>87</v>
      </c>
      <c r="L38" s="117" t="s">
        <v>87</v>
      </c>
      <c r="M38" s="118" t="s">
        <v>87</v>
      </c>
      <c r="N38" s="118" t="s">
        <v>87</v>
      </c>
      <c r="O38" s="119" t="s">
        <v>87</v>
      </c>
      <c r="P38" s="120" t="s">
        <v>87</v>
      </c>
      <c r="Q38" s="118" t="s">
        <v>87</v>
      </c>
      <c r="R38" s="118" t="s">
        <v>87</v>
      </c>
      <c r="S38" s="121" t="s">
        <v>87</v>
      </c>
      <c r="T38" s="117" t="s">
        <v>87</v>
      </c>
      <c r="U38" s="118" t="s">
        <v>87</v>
      </c>
      <c r="V38" s="118" t="s">
        <v>87</v>
      </c>
      <c r="W38" s="119" t="s">
        <v>87</v>
      </c>
      <c r="X38" s="120" t="s">
        <v>87</v>
      </c>
      <c r="Y38" s="118" t="s">
        <v>87</v>
      </c>
      <c r="Z38" s="118" t="s">
        <v>87</v>
      </c>
      <c r="AA38" s="121" t="s">
        <v>87</v>
      </c>
      <c r="AB38" s="117" t="s">
        <v>87</v>
      </c>
      <c r="AC38" s="118" t="s">
        <v>87</v>
      </c>
      <c r="AD38" s="118" t="s">
        <v>87</v>
      </c>
      <c r="AE38" s="119" t="s">
        <v>87</v>
      </c>
      <c r="AF38" s="120" t="s">
        <v>87</v>
      </c>
      <c r="AG38" s="118" t="s">
        <v>87</v>
      </c>
      <c r="AH38" s="118" t="s">
        <v>87</v>
      </c>
      <c r="AI38" s="121" t="s">
        <v>87</v>
      </c>
      <c r="AJ38" s="117" t="s">
        <v>87</v>
      </c>
      <c r="AK38" s="118" t="s">
        <v>87</v>
      </c>
      <c r="AL38" s="118" t="s">
        <v>87</v>
      </c>
      <c r="AM38" s="119" t="s">
        <v>87</v>
      </c>
    </row>
    <row r="39" spans="1:39" ht="18" customHeight="1">
      <c r="A39" s="122">
        <v>37</v>
      </c>
      <c r="B39" s="102">
        <f>+'氏名・志望・出席日数'!B39</f>
        <v>0</v>
      </c>
      <c r="C39" s="103" t="s">
        <v>87</v>
      </c>
      <c r="D39" s="104" t="s">
        <v>87</v>
      </c>
      <c r="E39" s="104" t="s">
        <v>87</v>
      </c>
      <c r="F39" s="104" t="s">
        <v>87</v>
      </c>
      <c r="G39" s="105" t="s">
        <v>87</v>
      </c>
      <c r="H39" s="106" t="s">
        <v>87</v>
      </c>
      <c r="I39" s="104" t="s">
        <v>87</v>
      </c>
      <c r="J39" s="104" t="s">
        <v>87</v>
      </c>
      <c r="K39" s="107" t="s">
        <v>87</v>
      </c>
      <c r="L39" s="103" t="s">
        <v>87</v>
      </c>
      <c r="M39" s="104" t="s">
        <v>87</v>
      </c>
      <c r="N39" s="104" t="s">
        <v>87</v>
      </c>
      <c r="O39" s="105" t="s">
        <v>87</v>
      </c>
      <c r="P39" s="106" t="s">
        <v>87</v>
      </c>
      <c r="Q39" s="104" t="s">
        <v>87</v>
      </c>
      <c r="R39" s="104" t="s">
        <v>87</v>
      </c>
      <c r="S39" s="107" t="s">
        <v>87</v>
      </c>
      <c r="T39" s="103" t="s">
        <v>87</v>
      </c>
      <c r="U39" s="104" t="s">
        <v>87</v>
      </c>
      <c r="V39" s="104" t="s">
        <v>87</v>
      </c>
      <c r="W39" s="105" t="s">
        <v>87</v>
      </c>
      <c r="X39" s="106" t="s">
        <v>87</v>
      </c>
      <c r="Y39" s="104" t="s">
        <v>87</v>
      </c>
      <c r="Z39" s="104" t="s">
        <v>87</v>
      </c>
      <c r="AA39" s="107" t="s">
        <v>87</v>
      </c>
      <c r="AB39" s="103" t="s">
        <v>87</v>
      </c>
      <c r="AC39" s="104" t="s">
        <v>87</v>
      </c>
      <c r="AD39" s="104" t="s">
        <v>87</v>
      </c>
      <c r="AE39" s="105" t="s">
        <v>87</v>
      </c>
      <c r="AF39" s="106" t="s">
        <v>87</v>
      </c>
      <c r="AG39" s="104" t="s">
        <v>87</v>
      </c>
      <c r="AH39" s="104" t="s">
        <v>87</v>
      </c>
      <c r="AI39" s="107" t="s">
        <v>87</v>
      </c>
      <c r="AJ39" s="103" t="s">
        <v>87</v>
      </c>
      <c r="AK39" s="104" t="s">
        <v>87</v>
      </c>
      <c r="AL39" s="104" t="s">
        <v>87</v>
      </c>
      <c r="AM39" s="105" t="s">
        <v>87</v>
      </c>
    </row>
    <row r="40" spans="1:39" ht="18" customHeight="1">
      <c r="A40" s="122">
        <v>38</v>
      </c>
      <c r="B40" s="102">
        <f>+'氏名・志望・出席日数'!B40</f>
        <v>0</v>
      </c>
      <c r="C40" s="103" t="s">
        <v>87</v>
      </c>
      <c r="D40" s="104" t="s">
        <v>87</v>
      </c>
      <c r="E40" s="104" t="s">
        <v>87</v>
      </c>
      <c r="F40" s="104" t="s">
        <v>87</v>
      </c>
      <c r="G40" s="105" t="s">
        <v>87</v>
      </c>
      <c r="H40" s="106" t="s">
        <v>87</v>
      </c>
      <c r="I40" s="104" t="s">
        <v>87</v>
      </c>
      <c r="J40" s="104" t="s">
        <v>87</v>
      </c>
      <c r="K40" s="107" t="s">
        <v>87</v>
      </c>
      <c r="L40" s="103" t="s">
        <v>87</v>
      </c>
      <c r="M40" s="104" t="s">
        <v>87</v>
      </c>
      <c r="N40" s="104" t="s">
        <v>87</v>
      </c>
      <c r="O40" s="105" t="s">
        <v>87</v>
      </c>
      <c r="P40" s="106" t="s">
        <v>87</v>
      </c>
      <c r="Q40" s="104" t="s">
        <v>87</v>
      </c>
      <c r="R40" s="104" t="s">
        <v>87</v>
      </c>
      <c r="S40" s="107" t="s">
        <v>87</v>
      </c>
      <c r="T40" s="103" t="s">
        <v>87</v>
      </c>
      <c r="U40" s="104" t="s">
        <v>87</v>
      </c>
      <c r="V40" s="104" t="s">
        <v>87</v>
      </c>
      <c r="W40" s="105" t="s">
        <v>87</v>
      </c>
      <c r="X40" s="106" t="s">
        <v>87</v>
      </c>
      <c r="Y40" s="104" t="s">
        <v>87</v>
      </c>
      <c r="Z40" s="104" t="s">
        <v>87</v>
      </c>
      <c r="AA40" s="107" t="s">
        <v>87</v>
      </c>
      <c r="AB40" s="103" t="s">
        <v>87</v>
      </c>
      <c r="AC40" s="104" t="s">
        <v>87</v>
      </c>
      <c r="AD40" s="104" t="s">
        <v>87</v>
      </c>
      <c r="AE40" s="105" t="s">
        <v>87</v>
      </c>
      <c r="AF40" s="106" t="s">
        <v>87</v>
      </c>
      <c r="AG40" s="104" t="s">
        <v>87</v>
      </c>
      <c r="AH40" s="104" t="s">
        <v>87</v>
      </c>
      <c r="AI40" s="107" t="s">
        <v>87</v>
      </c>
      <c r="AJ40" s="103" t="s">
        <v>87</v>
      </c>
      <c r="AK40" s="104" t="s">
        <v>87</v>
      </c>
      <c r="AL40" s="104" t="s">
        <v>87</v>
      </c>
      <c r="AM40" s="105" t="s">
        <v>87</v>
      </c>
    </row>
    <row r="41" spans="1:39" ht="18" customHeight="1">
      <c r="A41" s="122">
        <v>39</v>
      </c>
      <c r="B41" s="102">
        <f>+'氏名・志望・出席日数'!B41</f>
        <v>0</v>
      </c>
      <c r="C41" s="103" t="s">
        <v>87</v>
      </c>
      <c r="D41" s="104" t="s">
        <v>87</v>
      </c>
      <c r="E41" s="104" t="s">
        <v>87</v>
      </c>
      <c r="F41" s="104" t="s">
        <v>87</v>
      </c>
      <c r="G41" s="105" t="s">
        <v>87</v>
      </c>
      <c r="H41" s="106" t="s">
        <v>87</v>
      </c>
      <c r="I41" s="104" t="s">
        <v>87</v>
      </c>
      <c r="J41" s="104" t="s">
        <v>87</v>
      </c>
      <c r="K41" s="107" t="s">
        <v>87</v>
      </c>
      <c r="L41" s="103" t="s">
        <v>87</v>
      </c>
      <c r="M41" s="104" t="s">
        <v>87</v>
      </c>
      <c r="N41" s="104" t="s">
        <v>87</v>
      </c>
      <c r="O41" s="105" t="s">
        <v>87</v>
      </c>
      <c r="P41" s="106" t="s">
        <v>87</v>
      </c>
      <c r="Q41" s="104" t="s">
        <v>87</v>
      </c>
      <c r="R41" s="104" t="s">
        <v>87</v>
      </c>
      <c r="S41" s="107" t="s">
        <v>87</v>
      </c>
      <c r="T41" s="103" t="s">
        <v>87</v>
      </c>
      <c r="U41" s="104" t="s">
        <v>87</v>
      </c>
      <c r="V41" s="104" t="s">
        <v>87</v>
      </c>
      <c r="W41" s="105" t="s">
        <v>87</v>
      </c>
      <c r="X41" s="106" t="s">
        <v>87</v>
      </c>
      <c r="Y41" s="104" t="s">
        <v>87</v>
      </c>
      <c r="Z41" s="104" t="s">
        <v>87</v>
      </c>
      <c r="AA41" s="107" t="s">
        <v>87</v>
      </c>
      <c r="AB41" s="103" t="s">
        <v>87</v>
      </c>
      <c r="AC41" s="104" t="s">
        <v>87</v>
      </c>
      <c r="AD41" s="104" t="s">
        <v>87</v>
      </c>
      <c r="AE41" s="105" t="s">
        <v>87</v>
      </c>
      <c r="AF41" s="106" t="s">
        <v>87</v>
      </c>
      <c r="AG41" s="104" t="s">
        <v>87</v>
      </c>
      <c r="AH41" s="104" t="s">
        <v>87</v>
      </c>
      <c r="AI41" s="107" t="s">
        <v>87</v>
      </c>
      <c r="AJ41" s="103" t="s">
        <v>87</v>
      </c>
      <c r="AK41" s="104" t="s">
        <v>87</v>
      </c>
      <c r="AL41" s="104" t="s">
        <v>87</v>
      </c>
      <c r="AM41" s="105" t="s">
        <v>87</v>
      </c>
    </row>
    <row r="42" spans="1:39" ht="18" customHeight="1" thickBot="1">
      <c r="A42" s="133">
        <v>40</v>
      </c>
      <c r="B42" s="134">
        <f>+'氏名・志望・出席日数'!B42</f>
        <v>0</v>
      </c>
      <c r="C42" s="110" t="s">
        <v>87</v>
      </c>
      <c r="D42" s="111" t="s">
        <v>87</v>
      </c>
      <c r="E42" s="111" t="s">
        <v>87</v>
      </c>
      <c r="F42" s="111" t="s">
        <v>87</v>
      </c>
      <c r="G42" s="112" t="s">
        <v>87</v>
      </c>
      <c r="H42" s="135" t="s">
        <v>87</v>
      </c>
      <c r="I42" s="136" t="s">
        <v>87</v>
      </c>
      <c r="J42" s="136" t="s">
        <v>87</v>
      </c>
      <c r="K42" s="137" t="s">
        <v>87</v>
      </c>
      <c r="L42" s="110" t="s">
        <v>87</v>
      </c>
      <c r="M42" s="111" t="s">
        <v>87</v>
      </c>
      <c r="N42" s="111" t="s">
        <v>87</v>
      </c>
      <c r="O42" s="112" t="s">
        <v>87</v>
      </c>
      <c r="P42" s="135" t="s">
        <v>87</v>
      </c>
      <c r="Q42" s="136" t="s">
        <v>87</v>
      </c>
      <c r="R42" s="136" t="s">
        <v>87</v>
      </c>
      <c r="S42" s="137" t="s">
        <v>87</v>
      </c>
      <c r="T42" s="110" t="s">
        <v>87</v>
      </c>
      <c r="U42" s="111" t="s">
        <v>87</v>
      </c>
      <c r="V42" s="111" t="s">
        <v>87</v>
      </c>
      <c r="W42" s="112" t="s">
        <v>87</v>
      </c>
      <c r="X42" s="135" t="s">
        <v>87</v>
      </c>
      <c r="Y42" s="136" t="s">
        <v>87</v>
      </c>
      <c r="Z42" s="136" t="s">
        <v>87</v>
      </c>
      <c r="AA42" s="137" t="s">
        <v>87</v>
      </c>
      <c r="AB42" s="110" t="s">
        <v>87</v>
      </c>
      <c r="AC42" s="111" t="s">
        <v>87</v>
      </c>
      <c r="AD42" s="111" t="s">
        <v>87</v>
      </c>
      <c r="AE42" s="112" t="s">
        <v>87</v>
      </c>
      <c r="AF42" s="135" t="s">
        <v>87</v>
      </c>
      <c r="AG42" s="136" t="s">
        <v>87</v>
      </c>
      <c r="AH42" s="136" t="s">
        <v>87</v>
      </c>
      <c r="AI42" s="137" t="s">
        <v>87</v>
      </c>
      <c r="AJ42" s="110" t="s">
        <v>87</v>
      </c>
      <c r="AK42" s="111" t="s">
        <v>87</v>
      </c>
      <c r="AL42" s="111" t="s">
        <v>87</v>
      </c>
      <c r="AM42" s="112" t="s">
        <v>87</v>
      </c>
    </row>
    <row r="43" spans="1:39" ht="18" customHeight="1" thickBot="1">
      <c r="A43" s="133">
        <v>40</v>
      </c>
      <c r="B43" s="134">
        <f>+'氏名・志望・出席日数'!B43</f>
        <v>0</v>
      </c>
      <c r="C43" s="110" t="s">
        <v>87</v>
      </c>
      <c r="D43" s="111" t="s">
        <v>87</v>
      </c>
      <c r="E43" s="111" t="s">
        <v>87</v>
      </c>
      <c r="F43" s="111" t="s">
        <v>87</v>
      </c>
      <c r="G43" s="112" t="s">
        <v>87</v>
      </c>
      <c r="H43" s="135" t="s">
        <v>87</v>
      </c>
      <c r="I43" s="136" t="s">
        <v>87</v>
      </c>
      <c r="J43" s="136" t="s">
        <v>87</v>
      </c>
      <c r="K43" s="137" t="s">
        <v>87</v>
      </c>
      <c r="L43" s="110" t="s">
        <v>87</v>
      </c>
      <c r="M43" s="111" t="s">
        <v>87</v>
      </c>
      <c r="N43" s="111" t="s">
        <v>87</v>
      </c>
      <c r="O43" s="112" t="s">
        <v>87</v>
      </c>
      <c r="P43" s="135" t="s">
        <v>87</v>
      </c>
      <c r="Q43" s="136" t="s">
        <v>87</v>
      </c>
      <c r="R43" s="136" t="s">
        <v>87</v>
      </c>
      <c r="S43" s="137" t="s">
        <v>87</v>
      </c>
      <c r="T43" s="110" t="s">
        <v>87</v>
      </c>
      <c r="U43" s="111" t="s">
        <v>87</v>
      </c>
      <c r="V43" s="111" t="s">
        <v>87</v>
      </c>
      <c r="W43" s="112" t="s">
        <v>87</v>
      </c>
      <c r="X43" s="135" t="s">
        <v>87</v>
      </c>
      <c r="Y43" s="136" t="s">
        <v>87</v>
      </c>
      <c r="Z43" s="136" t="s">
        <v>87</v>
      </c>
      <c r="AA43" s="137" t="s">
        <v>87</v>
      </c>
      <c r="AB43" s="110" t="s">
        <v>87</v>
      </c>
      <c r="AC43" s="111" t="s">
        <v>87</v>
      </c>
      <c r="AD43" s="111" t="s">
        <v>87</v>
      </c>
      <c r="AE43" s="112" t="s">
        <v>87</v>
      </c>
      <c r="AF43" s="135" t="s">
        <v>87</v>
      </c>
      <c r="AG43" s="136" t="s">
        <v>87</v>
      </c>
      <c r="AH43" s="136" t="s">
        <v>87</v>
      </c>
      <c r="AI43" s="137" t="s">
        <v>87</v>
      </c>
      <c r="AJ43" s="110" t="s">
        <v>87</v>
      </c>
      <c r="AK43" s="111" t="s">
        <v>87</v>
      </c>
      <c r="AL43" s="111" t="s">
        <v>87</v>
      </c>
      <c r="AM43" s="112" t="s">
        <v>87</v>
      </c>
    </row>
  </sheetData>
  <mergeCells count="11">
    <mergeCell ref="A1:A2"/>
    <mergeCell ref="C1:G1"/>
    <mergeCell ref="H1:K1"/>
    <mergeCell ref="B1:B2"/>
    <mergeCell ref="AF1:AI1"/>
    <mergeCell ref="L1:O1"/>
    <mergeCell ref="P1:S1"/>
    <mergeCell ref="AJ1:AM1"/>
    <mergeCell ref="T1:W1"/>
    <mergeCell ref="X1:AA1"/>
    <mergeCell ref="AB1:AE1"/>
  </mergeCells>
  <conditionalFormatting sqref="C3:AM43">
    <cfRule type="cellIs" priority="1" dxfId="0" operator="equal" stopIfTrue="1">
      <formula>$AO$6</formula>
    </cfRule>
    <cfRule type="cellIs" priority="2" dxfId="1" operator="equal" stopIfTrue="1">
      <formula>$AO$8</formula>
    </cfRule>
  </conditionalFormatting>
  <dataValidations count="1">
    <dataValidation type="list" allowBlank="1" showInputMessage="1" showErrorMessage="1" imeMode="off" sqref="C3:AM43">
      <formula1>$AO$6:$AO$8</formula1>
    </dataValidation>
  </dataValidations>
  <printOptions/>
  <pageMargins left="0.75" right="0.75" top="1" bottom="1" header="0.512" footer="0.512"/>
  <pageSetup fitToHeight="1" fitToWidth="1" horizontalDpi="300" verticalDpi="300" orientation="landscape" paperSize="9" scale="61" r:id="rId1"/>
</worksheet>
</file>

<file path=xl/worksheets/sheet5.xml><?xml version="1.0" encoding="utf-8"?>
<worksheet xmlns="http://schemas.openxmlformats.org/spreadsheetml/2006/main" xmlns:r="http://schemas.openxmlformats.org/officeDocument/2006/relationships">
  <sheetPr codeName="Sheet6"/>
  <dimension ref="A1:AU45"/>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8" sqref="A18"/>
    </sheetView>
  </sheetViews>
  <sheetFormatPr defaultColWidth="9.00390625" defaultRowHeight="13.5"/>
  <cols>
    <col min="1" max="1" width="4.75390625" style="88" bestFit="1" customWidth="1"/>
    <col min="2" max="2" width="17.125" style="88" customWidth="1"/>
    <col min="3" max="20" width="2.50390625" style="88" customWidth="1"/>
    <col min="21" max="22" width="22.375" style="150" customWidth="1"/>
    <col min="23" max="24" width="6.625" style="88" customWidth="1"/>
    <col min="25" max="16384" width="9.00390625" style="88" customWidth="1"/>
  </cols>
  <sheetData>
    <row r="1" spans="1:47" ht="16.5" customHeight="1">
      <c r="A1" s="220" t="s">
        <v>115</v>
      </c>
      <c r="B1" s="222" t="s">
        <v>64</v>
      </c>
      <c r="U1" s="226" t="s">
        <v>137</v>
      </c>
      <c r="V1" s="226"/>
      <c r="W1" s="227" t="s">
        <v>138</v>
      </c>
      <c r="X1" s="227" t="s">
        <v>139</v>
      </c>
      <c r="AA1" s="225" t="s">
        <v>186</v>
      </c>
      <c r="AB1" s="225"/>
      <c r="AC1" s="225"/>
      <c r="AD1" s="225"/>
      <c r="AE1" s="225"/>
      <c r="AF1" s="225"/>
      <c r="AG1" s="225"/>
      <c r="AH1" s="225"/>
      <c r="AI1" s="225"/>
      <c r="AJ1" s="225"/>
      <c r="AK1" s="225"/>
      <c r="AL1" s="225"/>
      <c r="AM1" s="225"/>
      <c r="AN1" s="225"/>
      <c r="AO1" s="225"/>
      <c r="AP1" s="225"/>
      <c r="AQ1" s="225"/>
      <c r="AR1" s="225"/>
      <c r="AS1" s="225"/>
      <c r="AT1" s="225"/>
      <c r="AU1" s="225"/>
    </row>
    <row r="2" spans="1:47" ht="13.5">
      <c r="A2" s="221"/>
      <c r="B2" s="223"/>
      <c r="C2" s="224" t="s">
        <v>127</v>
      </c>
      <c r="D2" s="224"/>
      <c r="E2" s="224"/>
      <c r="F2" s="224"/>
      <c r="G2" s="224"/>
      <c r="H2" s="224"/>
      <c r="I2" s="224"/>
      <c r="J2" s="224"/>
      <c r="K2" s="224"/>
      <c r="L2" s="224" t="s">
        <v>124</v>
      </c>
      <c r="M2" s="224"/>
      <c r="N2" s="224"/>
      <c r="O2" s="224"/>
      <c r="P2" s="224"/>
      <c r="Q2" s="224"/>
      <c r="R2" s="224"/>
      <c r="S2" s="224"/>
      <c r="T2" s="224"/>
      <c r="U2" s="143" t="s">
        <v>127</v>
      </c>
      <c r="V2" s="143" t="s">
        <v>124</v>
      </c>
      <c r="W2" s="227"/>
      <c r="X2" s="227"/>
      <c r="AA2" s="225"/>
      <c r="AB2" s="225"/>
      <c r="AC2" s="225"/>
      <c r="AD2" s="225"/>
      <c r="AE2" s="225"/>
      <c r="AF2" s="225"/>
      <c r="AG2" s="225"/>
      <c r="AH2" s="225"/>
      <c r="AI2" s="225"/>
      <c r="AJ2" s="225"/>
      <c r="AK2" s="225"/>
      <c r="AL2" s="225"/>
      <c r="AM2" s="225"/>
      <c r="AN2" s="225"/>
      <c r="AO2" s="225"/>
      <c r="AP2" s="225"/>
      <c r="AQ2" s="225"/>
      <c r="AR2" s="225"/>
      <c r="AS2" s="225"/>
      <c r="AT2" s="225"/>
      <c r="AU2" s="225"/>
    </row>
    <row r="3" spans="1:24" ht="37.5">
      <c r="A3" s="85"/>
      <c r="B3" s="51"/>
      <c r="C3" s="144" t="s">
        <v>10</v>
      </c>
      <c r="D3" s="145" t="s">
        <v>11</v>
      </c>
      <c r="E3" s="145" t="s">
        <v>12</v>
      </c>
      <c r="F3" s="145" t="s">
        <v>13</v>
      </c>
      <c r="G3" s="145" t="s">
        <v>14</v>
      </c>
      <c r="H3" s="145" t="s">
        <v>15</v>
      </c>
      <c r="I3" s="145" t="s">
        <v>130</v>
      </c>
      <c r="J3" s="145" t="s">
        <v>131</v>
      </c>
      <c r="K3" s="146" t="s">
        <v>18</v>
      </c>
      <c r="L3" s="144" t="s">
        <v>10</v>
      </c>
      <c r="M3" s="145" t="s">
        <v>11</v>
      </c>
      <c r="N3" s="145" t="s">
        <v>12</v>
      </c>
      <c r="O3" s="145" t="s">
        <v>13</v>
      </c>
      <c r="P3" s="145" t="s">
        <v>14</v>
      </c>
      <c r="Q3" s="145" t="s">
        <v>15</v>
      </c>
      <c r="R3" s="145" t="s">
        <v>130</v>
      </c>
      <c r="S3" s="145" t="s">
        <v>131</v>
      </c>
      <c r="T3" s="146" t="s">
        <v>18</v>
      </c>
      <c r="U3" s="143"/>
      <c r="V3" s="143"/>
      <c r="W3" s="86"/>
      <c r="X3" s="86"/>
    </row>
    <row r="4" spans="1:46" ht="13.5" customHeight="1">
      <c r="A4" s="87">
        <v>1</v>
      </c>
      <c r="B4" s="138" t="str">
        <f>+'氏名・志望・出席日数'!B3</f>
        <v>木村　拓也</v>
      </c>
      <c r="C4" s="148"/>
      <c r="D4" s="147">
        <v>1</v>
      </c>
      <c r="E4" s="147"/>
      <c r="F4" s="147"/>
      <c r="G4" s="147"/>
      <c r="H4" s="147"/>
      <c r="I4" s="147"/>
      <c r="J4" s="147"/>
      <c r="K4" s="147">
        <v>1</v>
      </c>
      <c r="L4" s="148"/>
      <c r="M4" s="147">
        <v>1</v>
      </c>
      <c r="N4" s="147"/>
      <c r="O4" s="147"/>
      <c r="P4" s="147"/>
      <c r="Q4" s="147"/>
      <c r="R4" s="147">
        <v>1</v>
      </c>
      <c r="S4" s="147"/>
      <c r="T4" s="147">
        <v>1</v>
      </c>
      <c r="U4" s="149" t="str">
        <f>+AA4&amp;AB4&amp;AC4&amp;AD4&amp;AE4&amp;AF4&amp;AG4&amp;AH4&amp;AI4</f>
        <v>社会　外国語</v>
      </c>
      <c r="V4" s="149" t="str">
        <f>+AJ4&amp;AK4&amp;AL4&amp;AM4&amp;AN4&amp;AO4&amp;AP4&amp;AQ4&amp;AR4</f>
        <v>社会　保体　外国語</v>
      </c>
      <c r="W4" s="139" t="s">
        <v>136</v>
      </c>
      <c r="X4" s="139" t="s">
        <v>134</v>
      </c>
      <c r="Z4" s="139" t="s">
        <v>134</v>
      </c>
      <c r="AA4" s="88">
        <f>+IF(C4="","",C$3&amp;"　")</f>
      </c>
      <c r="AB4" s="88" t="str">
        <f aca="true" t="shared" si="0" ref="AB4:AJ4">+IF(D4="","",D$3&amp;"　")</f>
        <v>社会　</v>
      </c>
      <c r="AC4" s="88">
        <f t="shared" si="0"/>
      </c>
      <c r="AD4" s="88">
        <f t="shared" si="0"/>
      </c>
      <c r="AE4" s="88">
        <f t="shared" si="0"/>
      </c>
      <c r="AF4" s="88">
        <f t="shared" si="0"/>
      </c>
      <c r="AG4" s="88">
        <f t="shared" si="0"/>
      </c>
      <c r="AH4" s="88">
        <f t="shared" si="0"/>
      </c>
      <c r="AI4" s="88" t="str">
        <f>+IF(K4="","",K$3)</f>
        <v>外国語</v>
      </c>
      <c r="AJ4" s="88">
        <f t="shared" si="0"/>
      </c>
      <c r="AK4" s="88" t="str">
        <f aca="true" t="shared" si="1" ref="AK4:AQ4">+IF(M4="","",M$3&amp;"　")</f>
        <v>社会　</v>
      </c>
      <c r="AL4" s="88">
        <f t="shared" si="1"/>
      </c>
      <c r="AM4" s="88">
        <f t="shared" si="1"/>
      </c>
      <c r="AN4" s="88">
        <f t="shared" si="1"/>
      </c>
      <c r="AO4" s="88">
        <f t="shared" si="1"/>
      </c>
      <c r="AP4" s="88" t="str">
        <f t="shared" si="1"/>
        <v>保体　</v>
      </c>
      <c r="AQ4" s="88">
        <f t="shared" si="1"/>
      </c>
      <c r="AR4" s="88" t="str">
        <f>+IF(T4="","",T$3)</f>
        <v>外国語</v>
      </c>
      <c r="AS4" s="88" t="str">
        <f>+IF(U4="","",U$3&amp;"　")</f>
        <v>　</v>
      </c>
      <c r="AT4" s="88" t="str">
        <f>+IF(V4="","",V$3&amp;"　")</f>
        <v>　</v>
      </c>
    </row>
    <row r="5" spans="1:44" ht="14.25" customHeight="1">
      <c r="A5" s="87">
        <v>2</v>
      </c>
      <c r="B5" s="138" t="str">
        <f>+'氏名・志望・出席日数'!B4</f>
        <v>井上　構成</v>
      </c>
      <c r="C5" s="148"/>
      <c r="D5" s="148"/>
      <c r="E5" s="148">
        <v>1</v>
      </c>
      <c r="F5" s="148"/>
      <c r="G5" s="148"/>
      <c r="H5" s="148"/>
      <c r="I5" s="148"/>
      <c r="J5" s="148"/>
      <c r="K5" s="148">
        <v>1</v>
      </c>
      <c r="L5" s="148"/>
      <c r="M5" s="148">
        <v>1</v>
      </c>
      <c r="N5" s="148"/>
      <c r="O5" s="148"/>
      <c r="P5" s="148"/>
      <c r="Q5" s="148"/>
      <c r="R5" s="148">
        <v>1</v>
      </c>
      <c r="S5" s="148"/>
      <c r="T5" s="148">
        <v>1</v>
      </c>
      <c r="U5" s="149" t="str">
        <f aca="true" t="shared" si="2" ref="U5:U44">+AA5&amp;AB5&amp;AC5&amp;AD5&amp;AE5&amp;AF5&amp;AG5&amp;AH5&amp;AI5</f>
        <v>数学　外国語　</v>
      </c>
      <c r="V5" s="149" t="str">
        <f aca="true" t="shared" si="3" ref="V5:V44">+AJ5&amp;AK5&amp;AL5&amp;AM5&amp;AN5&amp;AO5&amp;AP5&amp;AQ5&amp;AR5</f>
        <v>社会　保体　外国語　</v>
      </c>
      <c r="W5" s="139" t="s">
        <v>134</v>
      </c>
      <c r="X5" s="139" t="s">
        <v>134</v>
      </c>
      <c r="Z5" s="139" t="s">
        <v>136</v>
      </c>
      <c r="AA5" s="88">
        <f aca="true" t="shared" si="4" ref="AA5:AA44">+IF(C5="","",C$3&amp;"　")</f>
      </c>
      <c r="AB5" s="88">
        <f aca="true" t="shared" si="5" ref="AB5:AB44">+IF(D5="","",D$3&amp;"　")</f>
      </c>
      <c r="AC5" s="88" t="str">
        <f aca="true" t="shared" si="6" ref="AC5:AC44">+IF(E5="","",E$3&amp;"　")</f>
        <v>数学　</v>
      </c>
      <c r="AD5" s="88">
        <f aca="true" t="shared" si="7" ref="AD5:AD44">+IF(F5="","",F$3&amp;"　")</f>
      </c>
      <c r="AE5" s="88">
        <f aca="true" t="shared" si="8" ref="AE5:AE44">+IF(G5="","",G$3&amp;"　")</f>
      </c>
      <c r="AF5" s="88">
        <f aca="true" t="shared" si="9" ref="AF5:AF44">+IF(H5="","",H$3&amp;"　")</f>
      </c>
      <c r="AG5" s="88">
        <f aca="true" t="shared" si="10" ref="AG5:AG44">+IF(I5="","",I$3&amp;"　")</f>
      </c>
      <c r="AH5" s="88">
        <f aca="true" t="shared" si="11" ref="AH5:AH44">+IF(J5="","",J$3&amp;"　")</f>
      </c>
      <c r="AI5" s="88" t="str">
        <f aca="true" t="shared" si="12" ref="AI5:AI44">+IF(K5="","",K$3&amp;"　")</f>
        <v>外国語　</v>
      </c>
      <c r="AJ5" s="88">
        <f aca="true" t="shared" si="13" ref="AJ5:AJ44">+IF(L5="","",L$3&amp;"　")</f>
      </c>
      <c r="AK5" s="88" t="str">
        <f aca="true" t="shared" si="14" ref="AK5:AK44">+IF(M5="","",M$3&amp;"　")</f>
        <v>社会　</v>
      </c>
      <c r="AL5" s="88">
        <f aca="true" t="shared" si="15" ref="AL5:AL44">+IF(N5="","",N$3&amp;"　")</f>
      </c>
      <c r="AM5" s="88">
        <f aca="true" t="shared" si="16" ref="AM5:AM44">+IF(O5="","",O$3&amp;"　")</f>
      </c>
      <c r="AN5" s="88">
        <f aca="true" t="shared" si="17" ref="AN5:AN44">+IF(P5="","",P$3&amp;"　")</f>
      </c>
      <c r="AO5" s="88">
        <f aca="true" t="shared" si="18" ref="AO5:AO44">+IF(Q5="","",Q$3&amp;"　")</f>
      </c>
      <c r="AP5" s="88" t="str">
        <f aca="true" t="shared" si="19" ref="AP5:AP44">+IF(R5="","",R$3&amp;"　")</f>
        <v>保体　</v>
      </c>
      <c r="AQ5" s="88">
        <f aca="true" t="shared" si="20" ref="AQ5:AQ44">+IF(S5="","",S$3&amp;"　")</f>
      </c>
      <c r="AR5" s="88" t="str">
        <f aca="true" t="shared" si="21" ref="AR5:AR44">+IF(T5="","",T$3&amp;"　")</f>
        <v>外国語　</v>
      </c>
    </row>
    <row r="6" spans="1:44" ht="13.5" customHeight="1">
      <c r="A6" s="87">
        <v>3</v>
      </c>
      <c r="B6" s="138" t="str">
        <f>+'氏名・志望・出席日数'!B5</f>
        <v>谷　良子</v>
      </c>
      <c r="C6" s="148"/>
      <c r="D6" s="148"/>
      <c r="E6" s="148">
        <v>1</v>
      </c>
      <c r="F6" s="148"/>
      <c r="G6" s="148"/>
      <c r="H6" s="148"/>
      <c r="I6" s="148"/>
      <c r="J6" s="148"/>
      <c r="K6" s="148">
        <v>1</v>
      </c>
      <c r="L6" s="148"/>
      <c r="M6" s="148">
        <v>1</v>
      </c>
      <c r="N6" s="148"/>
      <c r="O6" s="148"/>
      <c r="P6" s="148"/>
      <c r="Q6" s="148"/>
      <c r="R6" s="148">
        <v>1</v>
      </c>
      <c r="S6" s="148"/>
      <c r="T6" s="148">
        <v>1</v>
      </c>
      <c r="U6" s="149" t="str">
        <f t="shared" si="2"/>
        <v>数学　外国語　</v>
      </c>
      <c r="V6" s="149" t="str">
        <f t="shared" si="3"/>
        <v>社会　保体　外国語　</v>
      </c>
      <c r="W6" s="139" t="s">
        <v>136</v>
      </c>
      <c r="X6" s="139" t="s">
        <v>136</v>
      </c>
      <c r="Z6" s="139" t="s">
        <v>135</v>
      </c>
      <c r="AA6" s="88">
        <f t="shared" si="4"/>
      </c>
      <c r="AB6" s="88">
        <f t="shared" si="5"/>
      </c>
      <c r="AC6" s="88" t="str">
        <f t="shared" si="6"/>
        <v>数学　</v>
      </c>
      <c r="AD6" s="88">
        <f t="shared" si="7"/>
      </c>
      <c r="AE6" s="88">
        <f t="shared" si="8"/>
      </c>
      <c r="AF6" s="88">
        <f t="shared" si="9"/>
      </c>
      <c r="AG6" s="88">
        <f t="shared" si="10"/>
      </c>
      <c r="AH6" s="88">
        <f t="shared" si="11"/>
      </c>
      <c r="AI6" s="88" t="str">
        <f t="shared" si="12"/>
        <v>外国語　</v>
      </c>
      <c r="AJ6" s="88">
        <f t="shared" si="13"/>
      </c>
      <c r="AK6" s="88" t="str">
        <f t="shared" si="14"/>
        <v>社会　</v>
      </c>
      <c r="AL6" s="88">
        <f t="shared" si="15"/>
      </c>
      <c r="AM6" s="88">
        <f t="shared" si="16"/>
      </c>
      <c r="AN6" s="88">
        <f t="shared" si="17"/>
      </c>
      <c r="AO6" s="88">
        <f t="shared" si="18"/>
      </c>
      <c r="AP6" s="88" t="str">
        <f t="shared" si="19"/>
        <v>保体　</v>
      </c>
      <c r="AQ6" s="88">
        <f t="shared" si="20"/>
      </c>
      <c r="AR6" s="88" t="str">
        <f t="shared" si="21"/>
        <v>外国語　</v>
      </c>
    </row>
    <row r="7" spans="1:44" ht="13.5">
      <c r="A7" s="87">
        <v>4</v>
      </c>
      <c r="B7" s="138" t="str">
        <f>+'氏名・志望・出席日数'!B6</f>
        <v>今口　秀子</v>
      </c>
      <c r="C7" s="148"/>
      <c r="D7" s="148"/>
      <c r="E7" s="148">
        <v>1</v>
      </c>
      <c r="F7" s="148"/>
      <c r="G7" s="148"/>
      <c r="H7" s="148"/>
      <c r="I7" s="148"/>
      <c r="J7" s="148"/>
      <c r="K7" s="148">
        <v>1</v>
      </c>
      <c r="L7" s="148"/>
      <c r="M7" s="148"/>
      <c r="N7" s="148"/>
      <c r="O7" s="148">
        <v>1</v>
      </c>
      <c r="P7" s="148"/>
      <c r="Q7" s="148">
        <v>1</v>
      </c>
      <c r="R7" s="148">
        <v>1</v>
      </c>
      <c r="S7" s="148"/>
      <c r="T7" s="148">
        <v>1</v>
      </c>
      <c r="U7" s="149" t="str">
        <f t="shared" si="2"/>
        <v>数学　外国語　</v>
      </c>
      <c r="V7" s="149" t="str">
        <f t="shared" si="3"/>
        <v>理科　美術　保体　外国語　</v>
      </c>
      <c r="W7" s="139" t="s">
        <v>136</v>
      </c>
      <c r="X7" s="139" t="s">
        <v>134</v>
      </c>
      <c r="AA7" s="88">
        <f t="shared" si="4"/>
      </c>
      <c r="AB7" s="88">
        <f t="shared" si="5"/>
      </c>
      <c r="AC7" s="88" t="str">
        <f t="shared" si="6"/>
        <v>数学　</v>
      </c>
      <c r="AD7" s="88">
        <f t="shared" si="7"/>
      </c>
      <c r="AE7" s="88">
        <f t="shared" si="8"/>
      </c>
      <c r="AF7" s="88">
        <f t="shared" si="9"/>
      </c>
      <c r="AG7" s="88">
        <f t="shared" si="10"/>
      </c>
      <c r="AH7" s="88">
        <f t="shared" si="11"/>
      </c>
      <c r="AI7" s="88" t="str">
        <f t="shared" si="12"/>
        <v>外国語　</v>
      </c>
      <c r="AJ7" s="88">
        <f t="shared" si="13"/>
      </c>
      <c r="AK7" s="88">
        <f t="shared" si="14"/>
      </c>
      <c r="AL7" s="88">
        <f t="shared" si="15"/>
      </c>
      <c r="AM7" s="88" t="str">
        <f t="shared" si="16"/>
        <v>理科　</v>
      </c>
      <c r="AN7" s="88">
        <f t="shared" si="17"/>
      </c>
      <c r="AO7" s="88" t="str">
        <f t="shared" si="18"/>
        <v>美術　</v>
      </c>
      <c r="AP7" s="88" t="str">
        <f t="shared" si="19"/>
        <v>保体　</v>
      </c>
      <c r="AQ7" s="88">
        <f t="shared" si="20"/>
      </c>
      <c r="AR7" s="88" t="str">
        <f t="shared" si="21"/>
        <v>外国語　</v>
      </c>
    </row>
    <row r="8" spans="1:44" ht="13.5">
      <c r="A8" s="87">
        <v>5</v>
      </c>
      <c r="B8" s="138">
        <f>+'氏名・志望・出席日数'!B7</f>
        <v>0</v>
      </c>
      <c r="C8" s="148"/>
      <c r="D8" s="148"/>
      <c r="E8" s="148"/>
      <c r="F8" s="148"/>
      <c r="G8" s="148"/>
      <c r="H8" s="148"/>
      <c r="I8" s="148"/>
      <c r="J8" s="148"/>
      <c r="K8" s="148"/>
      <c r="L8" s="148"/>
      <c r="M8" s="148"/>
      <c r="N8" s="148"/>
      <c r="O8" s="148"/>
      <c r="P8" s="148"/>
      <c r="Q8" s="148"/>
      <c r="R8" s="148"/>
      <c r="S8" s="148"/>
      <c r="T8" s="148"/>
      <c r="U8" s="149">
        <f t="shared" si="2"/>
      </c>
      <c r="V8" s="149">
        <f t="shared" si="3"/>
      </c>
      <c r="W8" s="139" t="s">
        <v>136</v>
      </c>
      <c r="X8" s="139" t="s">
        <v>136</v>
      </c>
      <c r="AA8" s="88">
        <f t="shared" si="4"/>
      </c>
      <c r="AB8" s="88">
        <f t="shared" si="5"/>
      </c>
      <c r="AC8" s="88">
        <f t="shared" si="6"/>
      </c>
      <c r="AD8" s="88">
        <f t="shared" si="7"/>
      </c>
      <c r="AE8" s="88">
        <f t="shared" si="8"/>
      </c>
      <c r="AF8" s="88">
        <f t="shared" si="9"/>
      </c>
      <c r="AG8" s="88">
        <f t="shared" si="10"/>
      </c>
      <c r="AH8" s="88">
        <f t="shared" si="11"/>
      </c>
      <c r="AI8" s="88">
        <f t="shared" si="12"/>
      </c>
      <c r="AJ8" s="88">
        <f t="shared" si="13"/>
      </c>
      <c r="AK8" s="88">
        <f t="shared" si="14"/>
      </c>
      <c r="AL8" s="88">
        <f t="shared" si="15"/>
      </c>
      <c r="AM8" s="88">
        <f t="shared" si="16"/>
      </c>
      <c r="AN8" s="88">
        <f t="shared" si="17"/>
      </c>
      <c r="AO8" s="88">
        <f t="shared" si="18"/>
      </c>
      <c r="AP8" s="88">
        <f t="shared" si="19"/>
      </c>
      <c r="AQ8" s="88">
        <f t="shared" si="20"/>
      </c>
      <c r="AR8" s="88">
        <f t="shared" si="21"/>
      </c>
    </row>
    <row r="9" spans="1:44" ht="13.5">
      <c r="A9" s="87">
        <v>6</v>
      </c>
      <c r="B9" s="138">
        <f>+'氏名・志望・出席日数'!B8</f>
        <v>0</v>
      </c>
      <c r="C9" s="148"/>
      <c r="D9" s="148"/>
      <c r="E9" s="148"/>
      <c r="F9" s="148"/>
      <c r="G9" s="148"/>
      <c r="H9" s="148"/>
      <c r="I9" s="148"/>
      <c r="J9" s="148"/>
      <c r="K9" s="148"/>
      <c r="L9" s="148"/>
      <c r="M9" s="148"/>
      <c r="N9" s="148"/>
      <c r="O9" s="148"/>
      <c r="P9" s="148"/>
      <c r="Q9" s="148"/>
      <c r="R9" s="148"/>
      <c r="S9" s="148"/>
      <c r="T9" s="148"/>
      <c r="U9" s="149">
        <f t="shared" si="2"/>
      </c>
      <c r="V9" s="149">
        <f t="shared" si="3"/>
      </c>
      <c r="W9" s="139" t="s">
        <v>136</v>
      </c>
      <c r="X9" s="139" t="s">
        <v>136</v>
      </c>
      <c r="AA9" s="88">
        <f t="shared" si="4"/>
      </c>
      <c r="AB9" s="88">
        <f t="shared" si="5"/>
      </c>
      <c r="AC9" s="88">
        <f t="shared" si="6"/>
      </c>
      <c r="AD9" s="88">
        <f t="shared" si="7"/>
      </c>
      <c r="AE9" s="88">
        <f t="shared" si="8"/>
      </c>
      <c r="AF9" s="88">
        <f t="shared" si="9"/>
      </c>
      <c r="AG9" s="88">
        <f t="shared" si="10"/>
      </c>
      <c r="AH9" s="88">
        <f t="shared" si="11"/>
      </c>
      <c r="AI9" s="88">
        <f t="shared" si="12"/>
      </c>
      <c r="AJ9" s="88">
        <f t="shared" si="13"/>
      </c>
      <c r="AK9" s="88">
        <f t="shared" si="14"/>
      </c>
      <c r="AL9" s="88">
        <f t="shared" si="15"/>
      </c>
      <c r="AM9" s="88">
        <f t="shared" si="16"/>
      </c>
      <c r="AN9" s="88">
        <f t="shared" si="17"/>
      </c>
      <c r="AO9" s="88">
        <f t="shared" si="18"/>
      </c>
      <c r="AP9" s="88">
        <f t="shared" si="19"/>
      </c>
      <c r="AQ9" s="88">
        <f t="shared" si="20"/>
      </c>
      <c r="AR9" s="88">
        <f t="shared" si="21"/>
      </c>
    </row>
    <row r="10" spans="1:44" ht="13.5" customHeight="1">
      <c r="A10" s="87">
        <v>7</v>
      </c>
      <c r="B10" s="138">
        <f>+'氏名・志望・出席日数'!B9</f>
        <v>0</v>
      </c>
      <c r="C10" s="148"/>
      <c r="D10" s="148"/>
      <c r="E10" s="148"/>
      <c r="F10" s="148"/>
      <c r="G10" s="148"/>
      <c r="H10" s="148"/>
      <c r="I10" s="148"/>
      <c r="J10" s="148"/>
      <c r="K10" s="148"/>
      <c r="L10" s="148"/>
      <c r="M10" s="148"/>
      <c r="N10" s="148"/>
      <c r="O10" s="148"/>
      <c r="P10" s="148"/>
      <c r="Q10" s="148"/>
      <c r="R10" s="148"/>
      <c r="S10" s="148"/>
      <c r="T10" s="148"/>
      <c r="U10" s="149">
        <f t="shared" si="2"/>
      </c>
      <c r="V10" s="149">
        <f t="shared" si="3"/>
      </c>
      <c r="W10" s="139" t="s">
        <v>136</v>
      </c>
      <c r="X10" s="139" t="s">
        <v>136</v>
      </c>
      <c r="AA10" s="88">
        <f t="shared" si="4"/>
      </c>
      <c r="AB10" s="88">
        <f t="shared" si="5"/>
      </c>
      <c r="AC10" s="88">
        <f t="shared" si="6"/>
      </c>
      <c r="AD10" s="88">
        <f t="shared" si="7"/>
      </c>
      <c r="AE10" s="88">
        <f t="shared" si="8"/>
      </c>
      <c r="AF10" s="88">
        <f t="shared" si="9"/>
      </c>
      <c r="AG10" s="88">
        <f t="shared" si="10"/>
      </c>
      <c r="AH10" s="88">
        <f t="shared" si="11"/>
      </c>
      <c r="AI10" s="88">
        <f t="shared" si="12"/>
      </c>
      <c r="AJ10" s="88">
        <f t="shared" si="13"/>
      </c>
      <c r="AK10" s="88">
        <f t="shared" si="14"/>
      </c>
      <c r="AL10" s="88">
        <f t="shared" si="15"/>
      </c>
      <c r="AM10" s="88">
        <f t="shared" si="16"/>
      </c>
      <c r="AN10" s="88">
        <f t="shared" si="17"/>
      </c>
      <c r="AO10" s="88">
        <f t="shared" si="18"/>
      </c>
      <c r="AP10" s="88">
        <f t="shared" si="19"/>
      </c>
      <c r="AQ10" s="88">
        <f t="shared" si="20"/>
      </c>
      <c r="AR10" s="88">
        <f t="shared" si="21"/>
      </c>
    </row>
    <row r="11" spans="1:44" ht="13.5" customHeight="1">
      <c r="A11" s="87">
        <v>8</v>
      </c>
      <c r="B11" s="138">
        <f>+'氏名・志望・出席日数'!B10</f>
        <v>0</v>
      </c>
      <c r="C11" s="148"/>
      <c r="D11" s="148"/>
      <c r="E11" s="148"/>
      <c r="F11" s="148"/>
      <c r="G11" s="148"/>
      <c r="H11" s="148"/>
      <c r="I11" s="148"/>
      <c r="J11" s="148"/>
      <c r="K11" s="148"/>
      <c r="L11" s="148"/>
      <c r="M11" s="148"/>
      <c r="N11" s="148"/>
      <c r="O11" s="148"/>
      <c r="P11" s="148"/>
      <c r="Q11" s="148"/>
      <c r="R11" s="148"/>
      <c r="S11" s="148"/>
      <c r="T11" s="148"/>
      <c r="U11" s="149">
        <f t="shared" si="2"/>
      </c>
      <c r="V11" s="149">
        <f t="shared" si="3"/>
      </c>
      <c r="W11" s="139" t="s">
        <v>136</v>
      </c>
      <c r="X11" s="139" t="s">
        <v>136</v>
      </c>
      <c r="AA11" s="88">
        <f t="shared" si="4"/>
      </c>
      <c r="AB11" s="88">
        <f t="shared" si="5"/>
      </c>
      <c r="AC11" s="88">
        <f t="shared" si="6"/>
      </c>
      <c r="AD11" s="88">
        <f t="shared" si="7"/>
      </c>
      <c r="AE11" s="88">
        <f t="shared" si="8"/>
      </c>
      <c r="AF11" s="88">
        <f t="shared" si="9"/>
      </c>
      <c r="AG11" s="88">
        <f t="shared" si="10"/>
      </c>
      <c r="AH11" s="88">
        <f t="shared" si="11"/>
      </c>
      <c r="AI11" s="88">
        <f t="shared" si="12"/>
      </c>
      <c r="AJ11" s="88">
        <f t="shared" si="13"/>
      </c>
      <c r="AK11" s="88">
        <f t="shared" si="14"/>
      </c>
      <c r="AL11" s="88">
        <f t="shared" si="15"/>
      </c>
      <c r="AM11" s="88">
        <f t="shared" si="16"/>
      </c>
      <c r="AN11" s="88">
        <f t="shared" si="17"/>
      </c>
      <c r="AO11" s="88">
        <f t="shared" si="18"/>
      </c>
      <c r="AP11" s="88">
        <f t="shared" si="19"/>
      </c>
      <c r="AQ11" s="88">
        <f t="shared" si="20"/>
      </c>
      <c r="AR11" s="88">
        <f t="shared" si="21"/>
      </c>
    </row>
    <row r="12" spans="1:44" ht="13.5">
      <c r="A12" s="87">
        <v>9</v>
      </c>
      <c r="B12" s="138">
        <f>+'氏名・志望・出席日数'!B11</f>
        <v>0</v>
      </c>
      <c r="C12" s="148"/>
      <c r="D12" s="148"/>
      <c r="E12" s="148"/>
      <c r="F12" s="148"/>
      <c r="G12" s="148"/>
      <c r="H12" s="148"/>
      <c r="I12" s="148"/>
      <c r="J12" s="148"/>
      <c r="K12" s="148"/>
      <c r="L12" s="148"/>
      <c r="M12" s="148"/>
      <c r="N12" s="148"/>
      <c r="O12" s="148"/>
      <c r="P12" s="148"/>
      <c r="Q12" s="148"/>
      <c r="R12" s="148"/>
      <c r="S12" s="148"/>
      <c r="T12" s="148"/>
      <c r="U12" s="149">
        <f t="shared" si="2"/>
      </c>
      <c r="V12" s="149">
        <f t="shared" si="3"/>
      </c>
      <c r="W12" s="139" t="s">
        <v>136</v>
      </c>
      <c r="X12" s="139" t="s">
        <v>136</v>
      </c>
      <c r="AA12" s="88">
        <f t="shared" si="4"/>
      </c>
      <c r="AB12" s="88">
        <f t="shared" si="5"/>
      </c>
      <c r="AC12" s="88">
        <f t="shared" si="6"/>
      </c>
      <c r="AD12" s="88">
        <f t="shared" si="7"/>
      </c>
      <c r="AE12" s="88">
        <f t="shared" si="8"/>
      </c>
      <c r="AF12" s="88">
        <f t="shared" si="9"/>
      </c>
      <c r="AG12" s="88">
        <f t="shared" si="10"/>
      </c>
      <c r="AH12" s="88">
        <f t="shared" si="11"/>
      </c>
      <c r="AI12" s="88">
        <f t="shared" si="12"/>
      </c>
      <c r="AJ12" s="88">
        <f t="shared" si="13"/>
      </c>
      <c r="AK12" s="88">
        <f t="shared" si="14"/>
      </c>
      <c r="AL12" s="88">
        <f t="shared" si="15"/>
      </c>
      <c r="AM12" s="88">
        <f t="shared" si="16"/>
      </c>
      <c r="AN12" s="88">
        <f t="shared" si="17"/>
      </c>
      <c r="AO12" s="88">
        <f t="shared" si="18"/>
      </c>
      <c r="AP12" s="88">
        <f t="shared" si="19"/>
      </c>
      <c r="AQ12" s="88">
        <f t="shared" si="20"/>
      </c>
      <c r="AR12" s="88">
        <f t="shared" si="21"/>
      </c>
    </row>
    <row r="13" spans="1:44" ht="13.5">
      <c r="A13" s="87">
        <v>10</v>
      </c>
      <c r="B13" s="138">
        <f>+'氏名・志望・出席日数'!B12</f>
        <v>0</v>
      </c>
      <c r="C13" s="148"/>
      <c r="D13" s="148"/>
      <c r="E13" s="148"/>
      <c r="F13" s="148"/>
      <c r="G13" s="148"/>
      <c r="H13" s="148"/>
      <c r="I13" s="148"/>
      <c r="J13" s="148"/>
      <c r="K13" s="148"/>
      <c r="L13" s="148"/>
      <c r="M13" s="148"/>
      <c r="N13" s="148"/>
      <c r="O13" s="148"/>
      <c r="P13" s="148"/>
      <c r="Q13" s="148"/>
      <c r="R13" s="148"/>
      <c r="S13" s="148"/>
      <c r="T13" s="148"/>
      <c r="U13" s="149">
        <f t="shared" si="2"/>
      </c>
      <c r="V13" s="149">
        <f t="shared" si="3"/>
      </c>
      <c r="W13" s="139" t="s">
        <v>136</v>
      </c>
      <c r="X13" s="139" t="s">
        <v>136</v>
      </c>
      <c r="AA13" s="88">
        <f t="shared" si="4"/>
      </c>
      <c r="AB13" s="88">
        <f t="shared" si="5"/>
      </c>
      <c r="AC13" s="88">
        <f t="shared" si="6"/>
      </c>
      <c r="AD13" s="88">
        <f t="shared" si="7"/>
      </c>
      <c r="AE13" s="88">
        <f t="shared" si="8"/>
      </c>
      <c r="AF13" s="88">
        <f t="shared" si="9"/>
      </c>
      <c r="AG13" s="88">
        <f t="shared" si="10"/>
      </c>
      <c r="AH13" s="88">
        <f t="shared" si="11"/>
      </c>
      <c r="AI13" s="88">
        <f t="shared" si="12"/>
      </c>
      <c r="AJ13" s="88">
        <f t="shared" si="13"/>
      </c>
      <c r="AK13" s="88">
        <f t="shared" si="14"/>
      </c>
      <c r="AL13" s="88">
        <f t="shared" si="15"/>
      </c>
      <c r="AM13" s="88">
        <f t="shared" si="16"/>
      </c>
      <c r="AN13" s="88">
        <f t="shared" si="17"/>
      </c>
      <c r="AO13" s="88">
        <f t="shared" si="18"/>
      </c>
      <c r="AP13" s="88">
        <f t="shared" si="19"/>
      </c>
      <c r="AQ13" s="88">
        <f t="shared" si="20"/>
      </c>
      <c r="AR13" s="88">
        <f t="shared" si="21"/>
      </c>
    </row>
    <row r="14" spans="1:44" ht="13.5">
      <c r="A14" s="87">
        <v>11</v>
      </c>
      <c r="B14" s="138">
        <f>+'氏名・志望・出席日数'!B13</f>
        <v>0</v>
      </c>
      <c r="C14" s="148"/>
      <c r="D14" s="148"/>
      <c r="E14" s="148"/>
      <c r="F14" s="148"/>
      <c r="G14" s="148"/>
      <c r="H14" s="148"/>
      <c r="I14" s="148"/>
      <c r="J14" s="148"/>
      <c r="K14" s="148"/>
      <c r="L14" s="148"/>
      <c r="M14" s="148"/>
      <c r="N14" s="148"/>
      <c r="O14" s="148"/>
      <c r="P14" s="148"/>
      <c r="Q14" s="148"/>
      <c r="R14" s="148"/>
      <c r="S14" s="148"/>
      <c r="T14" s="148"/>
      <c r="U14" s="149">
        <f t="shared" si="2"/>
      </c>
      <c r="V14" s="149">
        <f t="shared" si="3"/>
      </c>
      <c r="W14" s="139" t="s">
        <v>136</v>
      </c>
      <c r="X14" s="139" t="s">
        <v>136</v>
      </c>
      <c r="AA14" s="88">
        <f t="shared" si="4"/>
      </c>
      <c r="AB14" s="88">
        <f t="shared" si="5"/>
      </c>
      <c r="AC14" s="88">
        <f t="shared" si="6"/>
      </c>
      <c r="AD14" s="88">
        <f t="shared" si="7"/>
      </c>
      <c r="AE14" s="88">
        <f t="shared" si="8"/>
      </c>
      <c r="AF14" s="88">
        <f t="shared" si="9"/>
      </c>
      <c r="AG14" s="88">
        <f t="shared" si="10"/>
      </c>
      <c r="AH14" s="88">
        <f t="shared" si="11"/>
      </c>
      <c r="AI14" s="88">
        <f t="shared" si="12"/>
      </c>
      <c r="AJ14" s="88">
        <f t="shared" si="13"/>
      </c>
      <c r="AK14" s="88">
        <f t="shared" si="14"/>
      </c>
      <c r="AL14" s="88">
        <f t="shared" si="15"/>
      </c>
      <c r="AM14" s="88">
        <f t="shared" si="16"/>
      </c>
      <c r="AN14" s="88">
        <f t="shared" si="17"/>
      </c>
      <c r="AO14" s="88">
        <f t="shared" si="18"/>
      </c>
      <c r="AP14" s="88">
        <f t="shared" si="19"/>
      </c>
      <c r="AQ14" s="88">
        <f t="shared" si="20"/>
      </c>
      <c r="AR14" s="88">
        <f t="shared" si="21"/>
      </c>
    </row>
    <row r="15" spans="1:44" ht="13.5">
      <c r="A15" s="87">
        <v>12</v>
      </c>
      <c r="B15" s="138">
        <f>+'氏名・志望・出席日数'!B14</f>
        <v>0</v>
      </c>
      <c r="C15" s="148"/>
      <c r="D15" s="148"/>
      <c r="E15" s="148"/>
      <c r="F15" s="148"/>
      <c r="G15" s="148"/>
      <c r="H15" s="148"/>
      <c r="I15" s="148"/>
      <c r="J15" s="148"/>
      <c r="K15" s="148"/>
      <c r="L15" s="148"/>
      <c r="M15" s="148"/>
      <c r="N15" s="148"/>
      <c r="O15" s="148"/>
      <c r="P15" s="148"/>
      <c r="Q15" s="148"/>
      <c r="R15" s="148"/>
      <c r="S15" s="148"/>
      <c r="T15" s="148"/>
      <c r="U15" s="149">
        <f t="shared" si="2"/>
      </c>
      <c r="V15" s="149">
        <f t="shared" si="3"/>
      </c>
      <c r="W15" s="139" t="s">
        <v>136</v>
      </c>
      <c r="X15" s="139" t="s">
        <v>136</v>
      </c>
      <c r="AA15" s="88">
        <f t="shared" si="4"/>
      </c>
      <c r="AB15" s="88">
        <f t="shared" si="5"/>
      </c>
      <c r="AC15" s="88">
        <f t="shared" si="6"/>
      </c>
      <c r="AD15" s="88">
        <f t="shared" si="7"/>
      </c>
      <c r="AE15" s="88">
        <f t="shared" si="8"/>
      </c>
      <c r="AF15" s="88">
        <f t="shared" si="9"/>
      </c>
      <c r="AG15" s="88">
        <f t="shared" si="10"/>
      </c>
      <c r="AH15" s="88">
        <f t="shared" si="11"/>
      </c>
      <c r="AI15" s="88">
        <f t="shared" si="12"/>
      </c>
      <c r="AJ15" s="88">
        <f t="shared" si="13"/>
      </c>
      <c r="AK15" s="88">
        <f t="shared" si="14"/>
      </c>
      <c r="AL15" s="88">
        <f t="shared" si="15"/>
      </c>
      <c r="AM15" s="88">
        <f t="shared" si="16"/>
      </c>
      <c r="AN15" s="88">
        <f t="shared" si="17"/>
      </c>
      <c r="AO15" s="88">
        <f t="shared" si="18"/>
      </c>
      <c r="AP15" s="88">
        <f t="shared" si="19"/>
      </c>
      <c r="AQ15" s="88">
        <f t="shared" si="20"/>
      </c>
      <c r="AR15" s="88">
        <f t="shared" si="21"/>
      </c>
    </row>
    <row r="16" spans="1:44" ht="13.5">
      <c r="A16" s="87">
        <v>13</v>
      </c>
      <c r="B16" s="138">
        <f>+'氏名・志望・出席日数'!B15</f>
        <v>0</v>
      </c>
      <c r="C16" s="148"/>
      <c r="D16" s="148"/>
      <c r="E16" s="148"/>
      <c r="F16" s="148"/>
      <c r="G16" s="148"/>
      <c r="H16" s="148"/>
      <c r="I16" s="148"/>
      <c r="J16" s="148"/>
      <c r="K16" s="148"/>
      <c r="L16" s="148"/>
      <c r="M16" s="148"/>
      <c r="N16" s="148"/>
      <c r="O16" s="148"/>
      <c r="P16" s="148"/>
      <c r="Q16" s="148"/>
      <c r="R16" s="148"/>
      <c r="S16" s="148"/>
      <c r="T16" s="148"/>
      <c r="U16" s="149">
        <f t="shared" si="2"/>
      </c>
      <c r="V16" s="149">
        <f t="shared" si="3"/>
      </c>
      <c r="W16" s="139" t="s">
        <v>136</v>
      </c>
      <c r="X16" s="139" t="s">
        <v>136</v>
      </c>
      <c r="AA16" s="88">
        <f t="shared" si="4"/>
      </c>
      <c r="AB16" s="88">
        <f t="shared" si="5"/>
      </c>
      <c r="AC16" s="88">
        <f t="shared" si="6"/>
      </c>
      <c r="AD16" s="88">
        <f t="shared" si="7"/>
      </c>
      <c r="AE16" s="88">
        <f t="shared" si="8"/>
      </c>
      <c r="AF16" s="88">
        <f t="shared" si="9"/>
      </c>
      <c r="AG16" s="88">
        <f t="shared" si="10"/>
      </c>
      <c r="AH16" s="88">
        <f t="shared" si="11"/>
      </c>
      <c r="AI16" s="88">
        <f t="shared" si="12"/>
      </c>
      <c r="AJ16" s="88">
        <f t="shared" si="13"/>
      </c>
      <c r="AK16" s="88">
        <f t="shared" si="14"/>
      </c>
      <c r="AL16" s="88">
        <f t="shared" si="15"/>
      </c>
      <c r="AM16" s="88">
        <f t="shared" si="16"/>
      </c>
      <c r="AN16" s="88">
        <f t="shared" si="17"/>
      </c>
      <c r="AO16" s="88">
        <f t="shared" si="18"/>
      </c>
      <c r="AP16" s="88">
        <f t="shared" si="19"/>
      </c>
      <c r="AQ16" s="88">
        <f t="shared" si="20"/>
      </c>
      <c r="AR16" s="88">
        <f t="shared" si="21"/>
      </c>
    </row>
    <row r="17" spans="1:44" ht="13.5" customHeight="1">
      <c r="A17" s="87">
        <v>14</v>
      </c>
      <c r="B17" s="138">
        <f>+'氏名・志望・出席日数'!B16</f>
        <v>0</v>
      </c>
      <c r="C17" s="148"/>
      <c r="D17" s="148"/>
      <c r="E17" s="148"/>
      <c r="F17" s="148"/>
      <c r="G17" s="148"/>
      <c r="H17" s="148"/>
      <c r="I17" s="148"/>
      <c r="J17" s="148"/>
      <c r="K17" s="148"/>
      <c r="L17" s="148"/>
      <c r="M17" s="148"/>
      <c r="N17" s="148"/>
      <c r="O17" s="148"/>
      <c r="P17" s="148"/>
      <c r="Q17" s="148"/>
      <c r="R17" s="148"/>
      <c r="S17" s="148"/>
      <c r="T17" s="148"/>
      <c r="U17" s="149">
        <f t="shared" si="2"/>
      </c>
      <c r="V17" s="149">
        <f t="shared" si="3"/>
      </c>
      <c r="W17" s="139" t="s">
        <v>136</v>
      </c>
      <c r="X17" s="139" t="s">
        <v>136</v>
      </c>
      <c r="AA17" s="88">
        <f t="shared" si="4"/>
      </c>
      <c r="AB17" s="88">
        <f t="shared" si="5"/>
      </c>
      <c r="AC17" s="88">
        <f t="shared" si="6"/>
      </c>
      <c r="AD17" s="88">
        <f t="shared" si="7"/>
      </c>
      <c r="AE17" s="88">
        <f t="shared" si="8"/>
      </c>
      <c r="AF17" s="88">
        <f t="shared" si="9"/>
      </c>
      <c r="AG17" s="88">
        <f t="shared" si="10"/>
      </c>
      <c r="AH17" s="88">
        <f t="shared" si="11"/>
      </c>
      <c r="AI17" s="88">
        <f t="shared" si="12"/>
      </c>
      <c r="AJ17" s="88">
        <f t="shared" si="13"/>
      </c>
      <c r="AK17" s="88">
        <f t="shared" si="14"/>
      </c>
      <c r="AL17" s="88">
        <f t="shared" si="15"/>
      </c>
      <c r="AM17" s="88">
        <f t="shared" si="16"/>
      </c>
      <c r="AN17" s="88">
        <f t="shared" si="17"/>
      </c>
      <c r="AO17" s="88">
        <f t="shared" si="18"/>
      </c>
      <c r="AP17" s="88">
        <f t="shared" si="19"/>
      </c>
      <c r="AQ17" s="88">
        <f t="shared" si="20"/>
      </c>
      <c r="AR17" s="88">
        <f t="shared" si="21"/>
      </c>
    </row>
    <row r="18" spans="1:44" ht="13.5">
      <c r="A18" s="87">
        <v>15</v>
      </c>
      <c r="B18" s="138">
        <f>+'氏名・志望・出席日数'!B17</f>
        <v>0</v>
      </c>
      <c r="C18" s="148"/>
      <c r="D18" s="148"/>
      <c r="E18" s="148"/>
      <c r="F18" s="148"/>
      <c r="G18" s="148"/>
      <c r="H18" s="148"/>
      <c r="I18" s="148"/>
      <c r="J18" s="148"/>
      <c r="K18" s="148"/>
      <c r="L18" s="148"/>
      <c r="M18" s="148"/>
      <c r="N18" s="148"/>
      <c r="O18" s="148"/>
      <c r="P18" s="148"/>
      <c r="Q18" s="148"/>
      <c r="R18" s="148"/>
      <c r="S18" s="148"/>
      <c r="T18" s="148"/>
      <c r="U18" s="149">
        <f t="shared" si="2"/>
      </c>
      <c r="V18" s="149">
        <f t="shared" si="3"/>
      </c>
      <c r="W18" s="139" t="s">
        <v>136</v>
      </c>
      <c r="X18" s="139" t="s">
        <v>136</v>
      </c>
      <c r="AA18" s="88">
        <f t="shared" si="4"/>
      </c>
      <c r="AB18" s="88">
        <f t="shared" si="5"/>
      </c>
      <c r="AC18" s="88">
        <f t="shared" si="6"/>
      </c>
      <c r="AD18" s="88">
        <f t="shared" si="7"/>
      </c>
      <c r="AE18" s="88">
        <f t="shared" si="8"/>
      </c>
      <c r="AF18" s="88">
        <f t="shared" si="9"/>
      </c>
      <c r="AG18" s="88">
        <f t="shared" si="10"/>
      </c>
      <c r="AH18" s="88">
        <f t="shared" si="11"/>
      </c>
      <c r="AI18" s="88">
        <f t="shared" si="12"/>
      </c>
      <c r="AJ18" s="88">
        <f t="shared" si="13"/>
      </c>
      <c r="AK18" s="88">
        <f t="shared" si="14"/>
      </c>
      <c r="AL18" s="88">
        <f t="shared" si="15"/>
      </c>
      <c r="AM18" s="88">
        <f t="shared" si="16"/>
      </c>
      <c r="AN18" s="88">
        <f t="shared" si="17"/>
      </c>
      <c r="AO18" s="88">
        <f t="shared" si="18"/>
      </c>
      <c r="AP18" s="88">
        <f t="shared" si="19"/>
      </c>
      <c r="AQ18" s="88">
        <f t="shared" si="20"/>
      </c>
      <c r="AR18" s="88">
        <f t="shared" si="21"/>
      </c>
    </row>
    <row r="19" spans="1:44" ht="13.5">
      <c r="A19" s="87">
        <v>16</v>
      </c>
      <c r="B19" s="138">
        <f>+'氏名・志望・出席日数'!B18</f>
        <v>0</v>
      </c>
      <c r="C19" s="148"/>
      <c r="D19" s="148"/>
      <c r="E19" s="148"/>
      <c r="F19" s="148"/>
      <c r="G19" s="148"/>
      <c r="H19" s="148"/>
      <c r="I19" s="148"/>
      <c r="J19" s="148"/>
      <c r="K19" s="148"/>
      <c r="L19" s="148"/>
      <c r="M19" s="148"/>
      <c r="N19" s="148"/>
      <c r="O19" s="148"/>
      <c r="P19" s="148"/>
      <c r="Q19" s="148"/>
      <c r="R19" s="148"/>
      <c r="S19" s="148"/>
      <c r="T19" s="148"/>
      <c r="U19" s="149">
        <f t="shared" si="2"/>
      </c>
      <c r="V19" s="149">
        <f t="shared" si="3"/>
      </c>
      <c r="W19" s="139" t="s">
        <v>136</v>
      </c>
      <c r="X19" s="139" t="s">
        <v>136</v>
      </c>
      <c r="AA19" s="88">
        <f t="shared" si="4"/>
      </c>
      <c r="AB19" s="88">
        <f t="shared" si="5"/>
      </c>
      <c r="AC19" s="88">
        <f t="shared" si="6"/>
      </c>
      <c r="AD19" s="88">
        <f t="shared" si="7"/>
      </c>
      <c r="AE19" s="88">
        <f t="shared" si="8"/>
      </c>
      <c r="AF19" s="88">
        <f t="shared" si="9"/>
      </c>
      <c r="AG19" s="88">
        <f t="shared" si="10"/>
      </c>
      <c r="AH19" s="88">
        <f t="shared" si="11"/>
      </c>
      <c r="AI19" s="88">
        <f t="shared" si="12"/>
      </c>
      <c r="AJ19" s="88">
        <f t="shared" si="13"/>
      </c>
      <c r="AK19" s="88">
        <f t="shared" si="14"/>
      </c>
      <c r="AL19" s="88">
        <f t="shared" si="15"/>
      </c>
      <c r="AM19" s="88">
        <f t="shared" si="16"/>
      </c>
      <c r="AN19" s="88">
        <f t="shared" si="17"/>
      </c>
      <c r="AO19" s="88">
        <f t="shared" si="18"/>
      </c>
      <c r="AP19" s="88">
        <f t="shared" si="19"/>
      </c>
      <c r="AQ19" s="88">
        <f t="shared" si="20"/>
      </c>
      <c r="AR19" s="88">
        <f t="shared" si="21"/>
      </c>
    </row>
    <row r="20" spans="1:44" ht="13.5">
      <c r="A20" s="87">
        <v>17</v>
      </c>
      <c r="B20" s="138">
        <f>+'氏名・志望・出席日数'!B19</f>
        <v>0</v>
      </c>
      <c r="C20" s="148"/>
      <c r="D20" s="148"/>
      <c r="E20" s="148"/>
      <c r="F20" s="148"/>
      <c r="G20" s="148"/>
      <c r="H20" s="148"/>
      <c r="I20" s="148"/>
      <c r="J20" s="148"/>
      <c r="K20" s="148"/>
      <c r="L20" s="148"/>
      <c r="M20" s="148"/>
      <c r="N20" s="148"/>
      <c r="O20" s="148"/>
      <c r="P20" s="148"/>
      <c r="Q20" s="148"/>
      <c r="R20" s="148"/>
      <c r="S20" s="148"/>
      <c r="T20" s="148"/>
      <c r="U20" s="149">
        <f t="shared" si="2"/>
      </c>
      <c r="V20" s="149">
        <f t="shared" si="3"/>
      </c>
      <c r="W20" s="139" t="s">
        <v>136</v>
      </c>
      <c r="X20" s="139" t="s">
        <v>136</v>
      </c>
      <c r="AA20" s="88">
        <f t="shared" si="4"/>
      </c>
      <c r="AB20" s="88">
        <f t="shared" si="5"/>
      </c>
      <c r="AC20" s="88">
        <f t="shared" si="6"/>
      </c>
      <c r="AD20" s="88">
        <f t="shared" si="7"/>
      </c>
      <c r="AE20" s="88">
        <f t="shared" si="8"/>
      </c>
      <c r="AF20" s="88">
        <f t="shared" si="9"/>
      </c>
      <c r="AG20" s="88">
        <f t="shared" si="10"/>
      </c>
      <c r="AH20" s="88">
        <f t="shared" si="11"/>
      </c>
      <c r="AI20" s="88">
        <f t="shared" si="12"/>
      </c>
      <c r="AJ20" s="88">
        <f t="shared" si="13"/>
      </c>
      <c r="AK20" s="88">
        <f t="shared" si="14"/>
      </c>
      <c r="AL20" s="88">
        <f t="shared" si="15"/>
      </c>
      <c r="AM20" s="88">
        <f t="shared" si="16"/>
      </c>
      <c r="AN20" s="88">
        <f t="shared" si="17"/>
      </c>
      <c r="AO20" s="88">
        <f t="shared" si="18"/>
      </c>
      <c r="AP20" s="88">
        <f t="shared" si="19"/>
      </c>
      <c r="AQ20" s="88">
        <f t="shared" si="20"/>
      </c>
      <c r="AR20" s="88">
        <f t="shared" si="21"/>
      </c>
    </row>
    <row r="21" spans="1:44" ht="13.5">
      <c r="A21" s="87">
        <v>18</v>
      </c>
      <c r="B21" s="138">
        <f>+'氏名・志望・出席日数'!B20</f>
        <v>0</v>
      </c>
      <c r="C21" s="148"/>
      <c r="D21" s="148"/>
      <c r="E21" s="148"/>
      <c r="F21" s="148"/>
      <c r="G21" s="148"/>
      <c r="H21" s="148"/>
      <c r="I21" s="148"/>
      <c r="J21" s="148"/>
      <c r="K21" s="148"/>
      <c r="L21" s="148"/>
      <c r="M21" s="148"/>
      <c r="N21" s="148"/>
      <c r="O21" s="148"/>
      <c r="P21" s="148"/>
      <c r="Q21" s="148"/>
      <c r="R21" s="148"/>
      <c r="S21" s="148"/>
      <c r="T21" s="148"/>
      <c r="U21" s="149">
        <f t="shared" si="2"/>
      </c>
      <c r="V21" s="149">
        <f t="shared" si="3"/>
      </c>
      <c r="W21" s="139" t="s">
        <v>136</v>
      </c>
      <c r="X21" s="139" t="s">
        <v>136</v>
      </c>
      <c r="AA21" s="88">
        <f t="shared" si="4"/>
      </c>
      <c r="AB21" s="88">
        <f t="shared" si="5"/>
      </c>
      <c r="AC21" s="88">
        <f t="shared" si="6"/>
      </c>
      <c r="AD21" s="88">
        <f t="shared" si="7"/>
      </c>
      <c r="AE21" s="88">
        <f t="shared" si="8"/>
      </c>
      <c r="AF21" s="88">
        <f t="shared" si="9"/>
      </c>
      <c r="AG21" s="88">
        <f t="shared" si="10"/>
      </c>
      <c r="AH21" s="88">
        <f t="shared" si="11"/>
      </c>
      <c r="AI21" s="88">
        <f t="shared" si="12"/>
      </c>
      <c r="AJ21" s="88">
        <f t="shared" si="13"/>
      </c>
      <c r="AK21" s="88">
        <f t="shared" si="14"/>
      </c>
      <c r="AL21" s="88">
        <f t="shared" si="15"/>
      </c>
      <c r="AM21" s="88">
        <f t="shared" si="16"/>
      </c>
      <c r="AN21" s="88">
        <f t="shared" si="17"/>
      </c>
      <c r="AO21" s="88">
        <f t="shared" si="18"/>
      </c>
      <c r="AP21" s="88">
        <f t="shared" si="19"/>
      </c>
      <c r="AQ21" s="88">
        <f t="shared" si="20"/>
      </c>
      <c r="AR21" s="88">
        <f t="shared" si="21"/>
      </c>
    </row>
    <row r="22" spans="1:44" ht="13.5">
      <c r="A22" s="87">
        <v>19</v>
      </c>
      <c r="B22" s="138">
        <f>+'氏名・志望・出席日数'!B21</f>
        <v>0</v>
      </c>
      <c r="C22" s="148"/>
      <c r="D22" s="148"/>
      <c r="E22" s="148"/>
      <c r="F22" s="148"/>
      <c r="G22" s="148"/>
      <c r="H22" s="148"/>
      <c r="I22" s="148"/>
      <c r="J22" s="148"/>
      <c r="K22" s="148"/>
      <c r="L22" s="148"/>
      <c r="M22" s="148"/>
      <c r="N22" s="148"/>
      <c r="O22" s="148"/>
      <c r="P22" s="148"/>
      <c r="Q22" s="148"/>
      <c r="R22" s="148"/>
      <c r="S22" s="148"/>
      <c r="T22" s="148"/>
      <c r="U22" s="149">
        <f t="shared" si="2"/>
      </c>
      <c r="V22" s="149">
        <f t="shared" si="3"/>
      </c>
      <c r="W22" s="139" t="s">
        <v>136</v>
      </c>
      <c r="X22" s="139" t="s">
        <v>136</v>
      </c>
      <c r="AA22" s="88">
        <f t="shared" si="4"/>
      </c>
      <c r="AB22" s="88">
        <f t="shared" si="5"/>
      </c>
      <c r="AC22" s="88">
        <f t="shared" si="6"/>
      </c>
      <c r="AD22" s="88">
        <f t="shared" si="7"/>
      </c>
      <c r="AE22" s="88">
        <f t="shared" si="8"/>
      </c>
      <c r="AF22" s="88">
        <f t="shared" si="9"/>
      </c>
      <c r="AG22" s="88">
        <f t="shared" si="10"/>
      </c>
      <c r="AH22" s="88">
        <f t="shared" si="11"/>
      </c>
      <c r="AI22" s="88">
        <f t="shared" si="12"/>
      </c>
      <c r="AJ22" s="88">
        <f t="shared" si="13"/>
      </c>
      <c r="AK22" s="88">
        <f t="shared" si="14"/>
      </c>
      <c r="AL22" s="88">
        <f t="shared" si="15"/>
      </c>
      <c r="AM22" s="88">
        <f t="shared" si="16"/>
      </c>
      <c r="AN22" s="88">
        <f t="shared" si="17"/>
      </c>
      <c r="AO22" s="88">
        <f t="shared" si="18"/>
      </c>
      <c r="AP22" s="88">
        <f t="shared" si="19"/>
      </c>
      <c r="AQ22" s="88">
        <f t="shared" si="20"/>
      </c>
      <c r="AR22" s="88">
        <f t="shared" si="21"/>
      </c>
    </row>
    <row r="23" spans="1:44" ht="13.5">
      <c r="A23" s="87">
        <v>20</v>
      </c>
      <c r="B23" s="138">
        <f>+'氏名・志望・出席日数'!B22</f>
        <v>0</v>
      </c>
      <c r="C23" s="148"/>
      <c r="D23" s="148"/>
      <c r="E23" s="148"/>
      <c r="F23" s="148"/>
      <c r="G23" s="148"/>
      <c r="H23" s="148"/>
      <c r="I23" s="148"/>
      <c r="J23" s="148"/>
      <c r="K23" s="148"/>
      <c r="L23" s="148"/>
      <c r="M23" s="148"/>
      <c r="N23" s="148"/>
      <c r="O23" s="148"/>
      <c r="P23" s="148"/>
      <c r="Q23" s="148"/>
      <c r="R23" s="148"/>
      <c r="S23" s="148"/>
      <c r="T23" s="148"/>
      <c r="U23" s="149">
        <f t="shared" si="2"/>
      </c>
      <c r="V23" s="149">
        <f t="shared" si="3"/>
      </c>
      <c r="W23" s="139" t="s">
        <v>136</v>
      </c>
      <c r="X23" s="139" t="s">
        <v>136</v>
      </c>
      <c r="AA23" s="88">
        <f t="shared" si="4"/>
      </c>
      <c r="AB23" s="88">
        <f t="shared" si="5"/>
      </c>
      <c r="AC23" s="88">
        <f t="shared" si="6"/>
      </c>
      <c r="AD23" s="88">
        <f t="shared" si="7"/>
      </c>
      <c r="AE23" s="88">
        <f t="shared" si="8"/>
      </c>
      <c r="AF23" s="88">
        <f t="shared" si="9"/>
      </c>
      <c r="AG23" s="88">
        <f t="shared" si="10"/>
      </c>
      <c r="AH23" s="88">
        <f t="shared" si="11"/>
      </c>
      <c r="AI23" s="88">
        <f t="shared" si="12"/>
      </c>
      <c r="AJ23" s="88">
        <f t="shared" si="13"/>
      </c>
      <c r="AK23" s="88">
        <f t="shared" si="14"/>
      </c>
      <c r="AL23" s="88">
        <f t="shared" si="15"/>
      </c>
      <c r="AM23" s="88">
        <f t="shared" si="16"/>
      </c>
      <c r="AN23" s="88">
        <f t="shared" si="17"/>
      </c>
      <c r="AO23" s="88">
        <f t="shared" si="18"/>
      </c>
      <c r="AP23" s="88">
        <f t="shared" si="19"/>
      </c>
      <c r="AQ23" s="88">
        <f t="shared" si="20"/>
      </c>
      <c r="AR23" s="88">
        <f t="shared" si="21"/>
      </c>
    </row>
    <row r="24" spans="1:44" ht="13.5">
      <c r="A24" s="87">
        <v>21</v>
      </c>
      <c r="B24" s="138">
        <f>+'氏名・志望・出席日数'!B23</f>
        <v>0</v>
      </c>
      <c r="C24" s="148"/>
      <c r="D24" s="148"/>
      <c r="E24" s="148"/>
      <c r="F24" s="148"/>
      <c r="G24" s="148"/>
      <c r="H24" s="148"/>
      <c r="I24" s="148"/>
      <c r="J24" s="148"/>
      <c r="K24" s="148"/>
      <c r="L24" s="148"/>
      <c r="M24" s="148"/>
      <c r="N24" s="148"/>
      <c r="O24" s="148"/>
      <c r="P24" s="148"/>
      <c r="Q24" s="148"/>
      <c r="R24" s="148"/>
      <c r="S24" s="148"/>
      <c r="T24" s="148"/>
      <c r="U24" s="149">
        <f t="shared" si="2"/>
      </c>
      <c r="V24" s="149">
        <f t="shared" si="3"/>
      </c>
      <c r="W24" s="139" t="s">
        <v>136</v>
      </c>
      <c r="X24" s="139" t="s">
        <v>136</v>
      </c>
      <c r="AA24" s="88">
        <f t="shared" si="4"/>
      </c>
      <c r="AB24" s="88">
        <f t="shared" si="5"/>
      </c>
      <c r="AC24" s="88">
        <f t="shared" si="6"/>
      </c>
      <c r="AD24" s="88">
        <f t="shared" si="7"/>
      </c>
      <c r="AE24" s="88">
        <f t="shared" si="8"/>
      </c>
      <c r="AF24" s="88">
        <f t="shared" si="9"/>
      </c>
      <c r="AG24" s="88">
        <f t="shared" si="10"/>
      </c>
      <c r="AH24" s="88">
        <f t="shared" si="11"/>
      </c>
      <c r="AI24" s="88">
        <f t="shared" si="12"/>
      </c>
      <c r="AJ24" s="88">
        <f t="shared" si="13"/>
      </c>
      <c r="AK24" s="88">
        <f t="shared" si="14"/>
      </c>
      <c r="AL24" s="88">
        <f t="shared" si="15"/>
      </c>
      <c r="AM24" s="88">
        <f t="shared" si="16"/>
      </c>
      <c r="AN24" s="88">
        <f t="shared" si="17"/>
      </c>
      <c r="AO24" s="88">
        <f t="shared" si="18"/>
      </c>
      <c r="AP24" s="88">
        <f t="shared" si="19"/>
      </c>
      <c r="AQ24" s="88">
        <f t="shared" si="20"/>
      </c>
      <c r="AR24" s="88">
        <f t="shared" si="21"/>
      </c>
    </row>
    <row r="25" spans="1:44" ht="13.5">
      <c r="A25" s="87">
        <v>22</v>
      </c>
      <c r="B25" s="138">
        <f>+'氏名・志望・出席日数'!B24</f>
        <v>0</v>
      </c>
      <c r="C25" s="148"/>
      <c r="D25" s="148"/>
      <c r="E25" s="148"/>
      <c r="F25" s="148"/>
      <c r="G25" s="148"/>
      <c r="H25" s="148"/>
      <c r="I25" s="148"/>
      <c r="J25" s="148"/>
      <c r="K25" s="148"/>
      <c r="L25" s="148"/>
      <c r="M25" s="148"/>
      <c r="N25" s="148"/>
      <c r="O25" s="148"/>
      <c r="P25" s="148"/>
      <c r="Q25" s="148"/>
      <c r="R25" s="148"/>
      <c r="S25" s="148"/>
      <c r="T25" s="148"/>
      <c r="U25" s="149">
        <f t="shared" si="2"/>
      </c>
      <c r="V25" s="149">
        <f t="shared" si="3"/>
      </c>
      <c r="W25" s="139" t="s">
        <v>136</v>
      </c>
      <c r="X25" s="139" t="s">
        <v>136</v>
      </c>
      <c r="AA25" s="88">
        <f t="shared" si="4"/>
      </c>
      <c r="AB25" s="88">
        <f t="shared" si="5"/>
      </c>
      <c r="AC25" s="88">
        <f t="shared" si="6"/>
      </c>
      <c r="AD25" s="88">
        <f t="shared" si="7"/>
      </c>
      <c r="AE25" s="88">
        <f t="shared" si="8"/>
      </c>
      <c r="AF25" s="88">
        <f t="shared" si="9"/>
      </c>
      <c r="AG25" s="88">
        <f t="shared" si="10"/>
      </c>
      <c r="AH25" s="88">
        <f t="shared" si="11"/>
      </c>
      <c r="AI25" s="88">
        <f t="shared" si="12"/>
      </c>
      <c r="AJ25" s="88">
        <f t="shared" si="13"/>
      </c>
      <c r="AK25" s="88">
        <f t="shared" si="14"/>
      </c>
      <c r="AL25" s="88">
        <f t="shared" si="15"/>
      </c>
      <c r="AM25" s="88">
        <f t="shared" si="16"/>
      </c>
      <c r="AN25" s="88">
        <f t="shared" si="17"/>
      </c>
      <c r="AO25" s="88">
        <f t="shared" si="18"/>
      </c>
      <c r="AP25" s="88">
        <f t="shared" si="19"/>
      </c>
      <c r="AQ25" s="88">
        <f t="shared" si="20"/>
      </c>
      <c r="AR25" s="88">
        <f t="shared" si="21"/>
      </c>
    </row>
    <row r="26" spans="1:44" ht="13.5">
      <c r="A26" s="87">
        <v>23</v>
      </c>
      <c r="B26" s="138">
        <f>+'氏名・志望・出席日数'!B25</f>
        <v>0</v>
      </c>
      <c r="C26" s="148"/>
      <c r="D26" s="148"/>
      <c r="E26" s="148"/>
      <c r="F26" s="148"/>
      <c r="G26" s="148"/>
      <c r="H26" s="148"/>
      <c r="I26" s="148"/>
      <c r="J26" s="148"/>
      <c r="K26" s="148"/>
      <c r="L26" s="148"/>
      <c r="M26" s="148"/>
      <c r="N26" s="148"/>
      <c r="O26" s="148"/>
      <c r="P26" s="148"/>
      <c r="Q26" s="148"/>
      <c r="R26" s="148"/>
      <c r="S26" s="148"/>
      <c r="T26" s="148"/>
      <c r="U26" s="149">
        <f t="shared" si="2"/>
      </c>
      <c r="V26" s="149">
        <f t="shared" si="3"/>
      </c>
      <c r="W26" s="139" t="s">
        <v>136</v>
      </c>
      <c r="X26" s="139" t="s">
        <v>136</v>
      </c>
      <c r="AA26" s="88">
        <f t="shared" si="4"/>
      </c>
      <c r="AB26" s="88">
        <f t="shared" si="5"/>
      </c>
      <c r="AC26" s="88">
        <f t="shared" si="6"/>
      </c>
      <c r="AD26" s="88">
        <f t="shared" si="7"/>
      </c>
      <c r="AE26" s="88">
        <f t="shared" si="8"/>
      </c>
      <c r="AF26" s="88">
        <f t="shared" si="9"/>
      </c>
      <c r="AG26" s="88">
        <f t="shared" si="10"/>
      </c>
      <c r="AH26" s="88">
        <f t="shared" si="11"/>
      </c>
      <c r="AI26" s="88">
        <f t="shared" si="12"/>
      </c>
      <c r="AJ26" s="88">
        <f t="shared" si="13"/>
      </c>
      <c r="AK26" s="88">
        <f t="shared" si="14"/>
      </c>
      <c r="AL26" s="88">
        <f t="shared" si="15"/>
      </c>
      <c r="AM26" s="88">
        <f t="shared" si="16"/>
      </c>
      <c r="AN26" s="88">
        <f t="shared" si="17"/>
      </c>
      <c r="AO26" s="88">
        <f t="shared" si="18"/>
      </c>
      <c r="AP26" s="88">
        <f t="shared" si="19"/>
      </c>
      <c r="AQ26" s="88">
        <f t="shared" si="20"/>
      </c>
      <c r="AR26" s="88">
        <f t="shared" si="21"/>
      </c>
    </row>
    <row r="27" spans="1:44" ht="13.5">
      <c r="A27" s="87">
        <v>24</v>
      </c>
      <c r="B27" s="138">
        <f>+'氏名・志望・出席日数'!B26</f>
        <v>0</v>
      </c>
      <c r="C27" s="148"/>
      <c r="D27" s="148"/>
      <c r="E27" s="148"/>
      <c r="F27" s="148"/>
      <c r="G27" s="148"/>
      <c r="H27" s="148"/>
      <c r="I27" s="148"/>
      <c r="J27" s="148"/>
      <c r="K27" s="148"/>
      <c r="L27" s="148"/>
      <c r="M27" s="148"/>
      <c r="N27" s="148"/>
      <c r="O27" s="148"/>
      <c r="P27" s="148"/>
      <c r="Q27" s="148"/>
      <c r="R27" s="148"/>
      <c r="S27" s="148"/>
      <c r="T27" s="148"/>
      <c r="U27" s="149">
        <f t="shared" si="2"/>
      </c>
      <c r="V27" s="149">
        <f t="shared" si="3"/>
      </c>
      <c r="W27" s="139" t="s">
        <v>136</v>
      </c>
      <c r="X27" s="139" t="s">
        <v>136</v>
      </c>
      <c r="AA27" s="88">
        <f t="shared" si="4"/>
      </c>
      <c r="AB27" s="88">
        <f t="shared" si="5"/>
      </c>
      <c r="AC27" s="88">
        <f t="shared" si="6"/>
      </c>
      <c r="AD27" s="88">
        <f t="shared" si="7"/>
      </c>
      <c r="AE27" s="88">
        <f t="shared" si="8"/>
      </c>
      <c r="AF27" s="88">
        <f t="shared" si="9"/>
      </c>
      <c r="AG27" s="88">
        <f t="shared" si="10"/>
      </c>
      <c r="AH27" s="88">
        <f t="shared" si="11"/>
      </c>
      <c r="AI27" s="88">
        <f t="shared" si="12"/>
      </c>
      <c r="AJ27" s="88">
        <f t="shared" si="13"/>
      </c>
      <c r="AK27" s="88">
        <f t="shared" si="14"/>
      </c>
      <c r="AL27" s="88">
        <f t="shared" si="15"/>
      </c>
      <c r="AM27" s="88">
        <f t="shared" si="16"/>
      </c>
      <c r="AN27" s="88">
        <f t="shared" si="17"/>
      </c>
      <c r="AO27" s="88">
        <f t="shared" si="18"/>
      </c>
      <c r="AP27" s="88">
        <f t="shared" si="19"/>
      </c>
      <c r="AQ27" s="88">
        <f t="shared" si="20"/>
      </c>
      <c r="AR27" s="88">
        <f t="shared" si="21"/>
      </c>
    </row>
    <row r="28" spans="1:44" ht="13.5">
      <c r="A28" s="87">
        <v>25</v>
      </c>
      <c r="B28" s="138">
        <f>+'氏名・志望・出席日数'!B27</f>
        <v>0</v>
      </c>
      <c r="C28" s="148"/>
      <c r="D28" s="148"/>
      <c r="E28" s="148"/>
      <c r="F28" s="148"/>
      <c r="G28" s="148"/>
      <c r="H28" s="148"/>
      <c r="I28" s="148"/>
      <c r="J28" s="148"/>
      <c r="K28" s="148"/>
      <c r="L28" s="148"/>
      <c r="M28" s="148"/>
      <c r="N28" s="148"/>
      <c r="O28" s="148"/>
      <c r="P28" s="148"/>
      <c r="Q28" s="148"/>
      <c r="R28" s="148"/>
      <c r="S28" s="148"/>
      <c r="T28" s="148"/>
      <c r="U28" s="149">
        <f t="shared" si="2"/>
      </c>
      <c r="V28" s="149">
        <f t="shared" si="3"/>
      </c>
      <c r="W28" s="139" t="s">
        <v>136</v>
      </c>
      <c r="X28" s="139" t="s">
        <v>136</v>
      </c>
      <c r="AA28" s="88">
        <f t="shared" si="4"/>
      </c>
      <c r="AB28" s="88">
        <f t="shared" si="5"/>
      </c>
      <c r="AC28" s="88">
        <f t="shared" si="6"/>
      </c>
      <c r="AD28" s="88">
        <f t="shared" si="7"/>
      </c>
      <c r="AE28" s="88">
        <f t="shared" si="8"/>
      </c>
      <c r="AF28" s="88">
        <f t="shared" si="9"/>
      </c>
      <c r="AG28" s="88">
        <f t="shared" si="10"/>
      </c>
      <c r="AH28" s="88">
        <f t="shared" si="11"/>
      </c>
      <c r="AI28" s="88">
        <f t="shared" si="12"/>
      </c>
      <c r="AJ28" s="88">
        <f t="shared" si="13"/>
      </c>
      <c r="AK28" s="88">
        <f t="shared" si="14"/>
      </c>
      <c r="AL28" s="88">
        <f t="shared" si="15"/>
      </c>
      <c r="AM28" s="88">
        <f t="shared" si="16"/>
      </c>
      <c r="AN28" s="88">
        <f t="shared" si="17"/>
      </c>
      <c r="AO28" s="88">
        <f t="shared" si="18"/>
      </c>
      <c r="AP28" s="88">
        <f t="shared" si="19"/>
      </c>
      <c r="AQ28" s="88">
        <f t="shared" si="20"/>
      </c>
      <c r="AR28" s="88">
        <f t="shared" si="21"/>
      </c>
    </row>
    <row r="29" spans="1:44" ht="13.5">
      <c r="A29" s="87">
        <v>26</v>
      </c>
      <c r="B29" s="138">
        <f>+'氏名・志望・出席日数'!B28</f>
        <v>0</v>
      </c>
      <c r="C29" s="148"/>
      <c r="D29" s="148"/>
      <c r="E29" s="148"/>
      <c r="F29" s="148"/>
      <c r="G29" s="148"/>
      <c r="H29" s="148"/>
      <c r="I29" s="148"/>
      <c r="J29" s="148"/>
      <c r="K29" s="148"/>
      <c r="L29" s="148"/>
      <c r="M29" s="148"/>
      <c r="N29" s="148"/>
      <c r="O29" s="148"/>
      <c r="P29" s="148"/>
      <c r="Q29" s="148"/>
      <c r="R29" s="148"/>
      <c r="S29" s="148"/>
      <c r="T29" s="148"/>
      <c r="U29" s="149">
        <f t="shared" si="2"/>
      </c>
      <c r="V29" s="149">
        <f t="shared" si="3"/>
      </c>
      <c r="W29" s="139" t="s">
        <v>136</v>
      </c>
      <c r="X29" s="139" t="s">
        <v>136</v>
      </c>
      <c r="AA29" s="88">
        <f t="shared" si="4"/>
      </c>
      <c r="AB29" s="88">
        <f t="shared" si="5"/>
      </c>
      <c r="AC29" s="88">
        <f t="shared" si="6"/>
      </c>
      <c r="AD29" s="88">
        <f t="shared" si="7"/>
      </c>
      <c r="AE29" s="88">
        <f t="shared" si="8"/>
      </c>
      <c r="AF29" s="88">
        <f t="shared" si="9"/>
      </c>
      <c r="AG29" s="88">
        <f t="shared" si="10"/>
      </c>
      <c r="AH29" s="88">
        <f t="shared" si="11"/>
      </c>
      <c r="AI29" s="88">
        <f t="shared" si="12"/>
      </c>
      <c r="AJ29" s="88">
        <f t="shared" si="13"/>
      </c>
      <c r="AK29" s="88">
        <f t="shared" si="14"/>
      </c>
      <c r="AL29" s="88">
        <f t="shared" si="15"/>
      </c>
      <c r="AM29" s="88">
        <f t="shared" si="16"/>
      </c>
      <c r="AN29" s="88">
        <f t="shared" si="17"/>
      </c>
      <c r="AO29" s="88">
        <f t="shared" si="18"/>
      </c>
      <c r="AP29" s="88">
        <f t="shared" si="19"/>
      </c>
      <c r="AQ29" s="88">
        <f t="shared" si="20"/>
      </c>
      <c r="AR29" s="88">
        <f t="shared" si="21"/>
      </c>
    </row>
    <row r="30" spans="1:44" ht="13.5">
      <c r="A30" s="87">
        <v>27</v>
      </c>
      <c r="B30" s="138">
        <f>+'氏名・志望・出席日数'!B29</f>
        <v>0</v>
      </c>
      <c r="C30" s="148"/>
      <c r="D30" s="148"/>
      <c r="E30" s="148"/>
      <c r="F30" s="148"/>
      <c r="G30" s="148"/>
      <c r="H30" s="148"/>
      <c r="I30" s="148"/>
      <c r="J30" s="148"/>
      <c r="K30" s="148"/>
      <c r="L30" s="148"/>
      <c r="M30" s="148"/>
      <c r="N30" s="148"/>
      <c r="O30" s="148"/>
      <c r="P30" s="148"/>
      <c r="Q30" s="148"/>
      <c r="R30" s="148"/>
      <c r="S30" s="148"/>
      <c r="T30" s="148"/>
      <c r="U30" s="149">
        <f t="shared" si="2"/>
      </c>
      <c r="V30" s="149">
        <f t="shared" si="3"/>
      </c>
      <c r="W30" s="139" t="s">
        <v>136</v>
      </c>
      <c r="X30" s="139" t="s">
        <v>136</v>
      </c>
      <c r="AA30" s="88">
        <f t="shared" si="4"/>
      </c>
      <c r="AB30" s="88">
        <f t="shared" si="5"/>
      </c>
      <c r="AC30" s="88">
        <f t="shared" si="6"/>
      </c>
      <c r="AD30" s="88">
        <f t="shared" si="7"/>
      </c>
      <c r="AE30" s="88">
        <f t="shared" si="8"/>
      </c>
      <c r="AF30" s="88">
        <f t="shared" si="9"/>
      </c>
      <c r="AG30" s="88">
        <f t="shared" si="10"/>
      </c>
      <c r="AH30" s="88">
        <f t="shared" si="11"/>
      </c>
      <c r="AI30" s="88">
        <f t="shared" si="12"/>
      </c>
      <c r="AJ30" s="88">
        <f t="shared" si="13"/>
      </c>
      <c r="AK30" s="88">
        <f t="shared" si="14"/>
      </c>
      <c r="AL30" s="88">
        <f t="shared" si="15"/>
      </c>
      <c r="AM30" s="88">
        <f t="shared" si="16"/>
      </c>
      <c r="AN30" s="88">
        <f t="shared" si="17"/>
      </c>
      <c r="AO30" s="88">
        <f t="shared" si="18"/>
      </c>
      <c r="AP30" s="88">
        <f t="shared" si="19"/>
      </c>
      <c r="AQ30" s="88">
        <f t="shared" si="20"/>
      </c>
      <c r="AR30" s="88">
        <f t="shared" si="21"/>
      </c>
    </row>
    <row r="31" spans="1:44" ht="13.5">
      <c r="A31" s="87">
        <v>28</v>
      </c>
      <c r="B31" s="138">
        <f>+'氏名・志望・出席日数'!B30</f>
        <v>0</v>
      </c>
      <c r="C31" s="148"/>
      <c r="D31" s="148"/>
      <c r="E31" s="148"/>
      <c r="F31" s="148"/>
      <c r="G31" s="148"/>
      <c r="H31" s="148"/>
      <c r="I31" s="148"/>
      <c r="J31" s="148"/>
      <c r="K31" s="148"/>
      <c r="L31" s="148"/>
      <c r="M31" s="148"/>
      <c r="N31" s="148"/>
      <c r="O31" s="148"/>
      <c r="P31" s="148"/>
      <c r="Q31" s="148"/>
      <c r="R31" s="148"/>
      <c r="S31" s="148"/>
      <c r="T31" s="148"/>
      <c r="U31" s="149">
        <f t="shared" si="2"/>
      </c>
      <c r="V31" s="149">
        <f t="shared" si="3"/>
      </c>
      <c r="W31" s="139" t="s">
        <v>136</v>
      </c>
      <c r="X31" s="139" t="s">
        <v>136</v>
      </c>
      <c r="AA31" s="88">
        <f t="shared" si="4"/>
      </c>
      <c r="AB31" s="88">
        <f t="shared" si="5"/>
      </c>
      <c r="AC31" s="88">
        <f t="shared" si="6"/>
      </c>
      <c r="AD31" s="88">
        <f t="shared" si="7"/>
      </c>
      <c r="AE31" s="88">
        <f t="shared" si="8"/>
      </c>
      <c r="AF31" s="88">
        <f t="shared" si="9"/>
      </c>
      <c r="AG31" s="88">
        <f t="shared" si="10"/>
      </c>
      <c r="AH31" s="88">
        <f t="shared" si="11"/>
      </c>
      <c r="AI31" s="88">
        <f t="shared" si="12"/>
      </c>
      <c r="AJ31" s="88">
        <f t="shared" si="13"/>
      </c>
      <c r="AK31" s="88">
        <f t="shared" si="14"/>
      </c>
      <c r="AL31" s="88">
        <f t="shared" si="15"/>
      </c>
      <c r="AM31" s="88">
        <f t="shared" si="16"/>
      </c>
      <c r="AN31" s="88">
        <f t="shared" si="17"/>
      </c>
      <c r="AO31" s="88">
        <f t="shared" si="18"/>
      </c>
      <c r="AP31" s="88">
        <f t="shared" si="19"/>
      </c>
      <c r="AQ31" s="88">
        <f t="shared" si="20"/>
      </c>
      <c r="AR31" s="88">
        <f t="shared" si="21"/>
      </c>
    </row>
    <row r="32" spans="1:44" ht="13.5">
      <c r="A32" s="87">
        <v>29</v>
      </c>
      <c r="B32" s="138">
        <f>+'氏名・志望・出席日数'!B31</f>
        <v>0</v>
      </c>
      <c r="C32" s="148"/>
      <c r="D32" s="148"/>
      <c r="E32" s="148"/>
      <c r="F32" s="148"/>
      <c r="G32" s="148"/>
      <c r="H32" s="148"/>
      <c r="I32" s="148"/>
      <c r="J32" s="148"/>
      <c r="K32" s="148"/>
      <c r="L32" s="148"/>
      <c r="M32" s="148"/>
      <c r="N32" s="148"/>
      <c r="O32" s="148"/>
      <c r="P32" s="148"/>
      <c r="Q32" s="148"/>
      <c r="R32" s="148"/>
      <c r="S32" s="148"/>
      <c r="T32" s="148"/>
      <c r="U32" s="149">
        <f t="shared" si="2"/>
      </c>
      <c r="V32" s="149">
        <f t="shared" si="3"/>
      </c>
      <c r="W32" s="139" t="s">
        <v>136</v>
      </c>
      <c r="X32" s="139" t="s">
        <v>136</v>
      </c>
      <c r="AA32" s="88">
        <f t="shared" si="4"/>
      </c>
      <c r="AB32" s="88">
        <f t="shared" si="5"/>
      </c>
      <c r="AC32" s="88">
        <f t="shared" si="6"/>
      </c>
      <c r="AD32" s="88">
        <f t="shared" si="7"/>
      </c>
      <c r="AE32" s="88">
        <f t="shared" si="8"/>
      </c>
      <c r="AF32" s="88">
        <f t="shared" si="9"/>
      </c>
      <c r="AG32" s="88">
        <f t="shared" si="10"/>
      </c>
      <c r="AH32" s="88">
        <f t="shared" si="11"/>
      </c>
      <c r="AI32" s="88">
        <f t="shared" si="12"/>
      </c>
      <c r="AJ32" s="88">
        <f t="shared" si="13"/>
      </c>
      <c r="AK32" s="88">
        <f t="shared" si="14"/>
      </c>
      <c r="AL32" s="88">
        <f t="shared" si="15"/>
      </c>
      <c r="AM32" s="88">
        <f t="shared" si="16"/>
      </c>
      <c r="AN32" s="88">
        <f t="shared" si="17"/>
      </c>
      <c r="AO32" s="88">
        <f t="shared" si="18"/>
      </c>
      <c r="AP32" s="88">
        <f t="shared" si="19"/>
      </c>
      <c r="AQ32" s="88">
        <f t="shared" si="20"/>
      </c>
      <c r="AR32" s="88">
        <f t="shared" si="21"/>
      </c>
    </row>
    <row r="33" spans="1:44" ht="13.5">
      <c r="A33" s="87">
        <v>30</v>
      </c>
      <c r="B33" s="138">
        <f>+'氏名・志望・出席日数'!B32</f>
        <v>0</v>
      </c>
      <c r="C33" s="148"/>
      <c r="D33" s="148"/>
      <c r="E33" s="148"/>
      <c r="F33" s="148"/>
      <c r="G33" s="148"/>
      <c r="H33" s="148"/>
      <c r="I33" s="148"/>
      <c r="J33" s="148"/>
      <c r="K33" s="148"/>
      <c r="L33" s="148"/>
      <c r="M33" s="148"/>
      <c r="N33" s="148"/>
      <c r="O33" s="148"/>
      <c r="P33" s="148"/>
      <c r="Q33" s="148"/>
      <c r="R33" s="148"/>
      <c r="S33" s="148"/>
      <c r="T33" s="148"/>
      <c r="U33" s="149">
        <f t="shared" si="2"/>
      </c>
      <c r="V33" s="149">
        <f t="shared" si="3"/>
      </c>
      <c r="W33" s="139" t="s">
        <v>136</v>
      </c>
      <c r="X33" s="139" t="s">
        <v>136</v>
      </c>
      <c r="AA33" s="88">
        <f t="shared" si="4"/>
      </c>
      <c r="AB33" s="88">
        <f t="shared" si="5"/>
      </c>
      <c r="AC33" s="88">
        <f t="shared" si="6"/>
      </c>
      <c r="AD33" s="88">
        <f t="shared" si="7"/>
      </c>
      <c r="AE33" s="88">
        <f t="shared" si="8"/>
      </c>
      <c r="AF33" s="88">
        <f t="shared" si="9"/>
      </c>
      <c r="AG33" s="88">
        <f t="shared" si="10"/>
      </c>
      <c r="AH33" s="88">
        <f t="shared" si="11"/>
      </c>
      <c r="AI33" s="88">
        <f t="shared" si="12"/>
      </c>
      <c r="AJ33" s="88">
        <f t="shared" si="13"/>
      </c>
      <c r="AK33" s="88">
        <f t="shared" si="14"/>
      </c>
      <c r="AL33" s="88">
        <f t="shared" si="15"/>
      </c>
      <c r="AM33" s="88">
        <f t="shared" si="16"/>
      </c>
      <c r="AN33" s="88">
        <f t="shared" si="17"/>
      </c>
      <c r="AO33" s="88">
        <f t="shared" si="18"/>
      </c>
      <c r="AP33" s="88">
        <f t="shared" si="19"/>
      </c>
      <c r="AQ33" s="88">
        <f t="shared" si="20"/>
      </c>
      <c r="AR33" s="88">
        <f t="shared" si="21"/>
      </c>
    </row>
    <row r="34" spans="1:44" ht="13.5">
      <c r="A34" s="87">
        <v>31</v>
      </c>
      <c r="B34" s="138">
        <f>+'氏名・志望・出席日数'!B33</f>
        <v>0</v>
      </c>
      <c r="C34" s="148"/>
      <c r="D34" s="148"/>
      <c r="E34" s="148"/>
      <c r="F34" s="148"/>
      <c r="G34" s="148"/>
      <c r="H34" s="148"/>
      <c r="I34" s="148"/>
      <c r="J34" s="148"/>
      <c r="K34" s="148"/>
      <c r="L34" s="148"/>
      <c r="M34" s="148"/>
      <c r="N34" s="148"/>
      <c r="O34" s="148"/>
      <c r="P34" s="148"/>
      <c r="Q34" s="148"/>
      <c r="R34" s="148"/>
      <c r="S34" s="148"/>
      <c r="T34" s="148"/>
      <c r="U34" s="149">
        <f t="shared" si="2"/>
      </c>
      <c r="V34" s="149">
        <f t="shared" si="3"/>
      </c>
      <c r="W34" s="139" t="s">
        <v>136</v>
      </c>
      <c r="X34" s="139" t="s">
        <v>136</v>
      </c>
      <c r="AA34" s="88">
        <f t="shared" si="4"/>
      </c>
      <c r="AB34" s="88">
        <f t="shared" si="5"/>
      </c>
      <c r="AC34" s="88">
        <f t="shared" si="6"/>
      </c>
      <c r="AD34" s="88">
        <f t="shared" si="7"/>
      </c>
      <c r="AE34" s="88">
        <f t="shared" si="8"/>
      </c>
      <c r="AF34" s="88">
        <f t="shared" si="9"/>
      </c>
      <c r="AG34" s="88">
        <f t="shared" si="10"/>
      </c>
      <c r="AH34" s="88">
        <f t="shared" si="11"/>
      </c>
      <c r="AI34" s="88">
        <f t="shared" si="12"/>
      </c>
      <c r="AJ34" s="88">
        <f t="shared" si="13"/>
      </c>
      <c r="AK34" s="88">
        <f t="shared" si="14"/>
      </c>
      <c r="AL34" s="88">
        <f t="shared" si="15"/>
      </c>
      <c r="AM34" s="88">
        <f t="shared" si="16"/>
      </c>
      <c r="AN34" s="88">
        <f t="shared" si="17"/>
      </c>
      <c r="AO34" s="88">
        <f t="shared" si="18"/>
      </c>
      <c r="AP34" s="88">
        <f t="shared" si="19"/>
      </c>
      <c r="AQ34" s="88">
        <f t="shared" si="20"/>
      </c>
      <c r="AR34" s="88">
        <f t="shared" si="21"/>
      </c>
    </row>
    <row r="35" spans="1:44" ht="13.5">
      <c r="A35" s="87">
        <v>32</v>
      </c>
      <c r="B35" s="138">
        <f>+'氏名・志望・出席日数'!B34</f>
        <v>0</v>
      </c>
      <c r="C35" s="148"/>
      <c r="D35" s="148"/>
      <c r="E35" s="148"/>
      <c r="F35" s="148"/>
      <c r="G35" s="148"/>
      <c r="H35" s="148"/>
      <c r="I35" s="148"/>
      <c r="J35" s="148"/>
      <c r="K35" s="148"/>
      <c r="L35" s="148"/>
      <c r="M35" s="148"/>
      <c r="N35" s="148"/>
      <c r="O35" s="148"/>
      <c r="P35" s="148"/>
      <c r="Q35" s="148"/>
      <c r="R35" s="148"/>
      <c r="S35" s="148"/>
      <c r="T35" s="148"/>
      <c r="U35" s="149">
        <f t="shared" si="2"/>
      </c>
      <c r="V35" s="149">
        <f t="shared" si="3"/>
      </c>
      <c r="W35" s="139" t="s">
        <v>136</v>
      </c>
      <c r="X35" s="139" t="s">
        <v>136</v>
      </c>
      <c r="AA35" s="88">
        <f t="shared" si="4"/>
      </c>
      <c r="AB35" s="88">
        <f t="shared" si="5"/>
      </c>
      <c r="AC35" s="88">
        <f t="shared" si="6"/>
      </c>
      <c r="AD35" s="88">
        <f t="shared" si="7"/>
      </c>
      <c r="AE35" s="88">
        <f t="shared" si="8"/>
      </c>
      <c r="AF35" s="88">
        <f t="shared" si="9"/>
      </c>
      <c r="AG35" s="88">
        <f t="shared" si="10"/>
      </c>
      <c r="AH35" s="88">
        <f t="shared" si="11"/>
      </c>
      <c r="AI35" s="88">
        <f t="shared" si="12"/>
      </c>
      <c r="AJ35" s="88">
        <f t="shared" si="13"/>
      </c>
      <c r="AK35" s="88">
        <f t="shared" si="14"/>
      </c>
      <c r="AL35" s="88">
        <f t="shared" si="15"/>
      </c>
      <c r="AM35" s="88">
        <f t="shared" si="16"/>
      </c>
      <c r="AN35" s="88">
        <f t="shared" si="17"/>
      </c>
      <c r="AO35" s="88">
        <f t="shared" si="18"/>
      </c>
      <c r="AP35" s="88">
        <f t="shared" si="19"/>
      </c>
      <c r="AQ35" s="88">
        <f t="shared" si="20"/>
      </c>
      <c r="AR35" s="88">
        <f t="shared" si="21"/>
      </c>
    </row>
    <row r="36" spans="1:44" ht="13.5">
      <c r="A36" s="87">
        <v>33</v>
      </c>
      <c r="B36" s="138">
        <f>+'氏名・志望・出席日数'!B35</f>
        <v>0</v>
      </c>
      <c r="C36" s="148"/>
      <c r="D36" s="148"/>
      <c r="E36" s="148"/>
      <c r="F36" s="148"/>
      <c r="G36" s="148"/>
      <c r="H36" s="148"/>
      <c r="I36" s="148"/>
      <c r="J36" s="148"/>
      <c r="K36" s="148"/>
      <c r="L36" s="148"/>
      <c r="M36" s="148"/>
      <c r="N36" s="148"/>
      <c r="O36" s="148"/>
      <c r="P36" s="148"/>
      <c r="Q36" s="148"/>
      <c r="R36" s="148"/>
      <c r="S36" s="148"/>
      <c r="T36" s="148"/>
      <c r="U36" s="149">
        <f t="shared" si="2"/>
      </c>
      <c r="V36" s="149">
        <f t="shared" si="3"/>
      </c>
      <c r="W36" s="139" t="s">
        <v>136</v>
      </c>
      <c r="X36" s="139" t="s">
        <v>136</v>
      </c>
      <c r="AA36" s="88">
        <f t="shared" si="4"/>
      </c>
      <c r="AB36" s="88">
        <f t="shared" si="5"/>
      </c>
      <c r="AC36" s="88">
        <f t="shared" si="6"/>
      </c>
      <c r="AD36" s="88">
        <f t="shared" si="7"/>
      </c>
      <c r="AE36" s="88">
        <f t="shared" si="8"/>
      </c>
      <c r="AF36" s="88">
        <f t="shared" si="9"/>
      </c>
      <c r="AG36" s="88">
        <f t="shared" si="10"/>
      </c>
      <c r="AH36" s="88">
        <f t="shared" si="11"/>
      </c>
      <c r="AI36" s="88">
        <f t="shared" si="12"/>
      </c>
      <c r="AJ36" s="88">
        <f t="shared" si="13"/>
      </c>
      <c r="AK36" s="88">
        <f t="shared" si="14"/>
      </c>
      <c r="AL36" s="88">
        <f t="shared" si="15"/>
      </c>
      <c r="AM36" s="88">
        <f t="shared" si="16"/>
      </c>
      <c r="AN36" s="88">
        <f t="shared" si="17"/>
      </c>
      <c r="AO36" s="88">
        <f t="shared" si="18"/>
      </c>
      <c r="AP36" s="88">
        <f t="shared" si="19"/>
      </c>
      <c r="AQ36" s="88">
        <f t="shared" si="20"/>
      </c>
      <c r="AR36" s="88">
        <f t="shared" si="21"/>
      </c>
    </row>
    <row r="37" spans="1:44" ht="13.5">
      <c r="A37" s="87">
        <v>34</v>
      </c>
      <c r="B37" s="138">
        <f>+'氏名・志望・出席日数'!B36</f>
        <v>0</v>
      </c>
      <c r="C37" s="148"/>
      <c r="D37" s="148"/>
      <c r="E37" s="148"/>
      <c r="F37" s="148"/>
      <c r="G37" s="148"/>
      <c r="H37" s="148"/>
      <c r="I37" s="148"/>
      <c r="J37" s="148"/>
      <c r="K37" s="148"/>
      <c r="L37" s="148"/>
      <c r="M37" s="148"/>
      <c r="N37" s="148"/>
      <c r="O37" s="148"/>
      <c r="P37" s="148"/>
      <c r="Q37" s="148"/>
      <c r="R37" s="148"/>
      <c r="S37" s="148"/>
      <c r="T37" s="148"/>
      <c r="U37" s="149">
        <f t="shared" si="2"/>
      </c>
      <c r="V37" s="149">
        <f t="shared" si="3"/>
      </c>
      <c r="W37" s="139" t="s">
        <v>136</v>
      </c>
      <c r="X37" s="139" t="s">
        <v>136</v>
      </c>
      <c r="AA37" s="88">
        <f t="shared" si="4"/>
      </c>
      <c r="AB37" s="88">
        <f t="shared" si="5"/>
      </c>
      <c r="AC37" s="88">
        <f t="shared" si="6"/>
      </c>
      <c r="AD37" s="88">
        <f t="shared" si="7"/>
      </c>
      <c r="AE37" s="88">
        <f t="shared" si="8"/>
      </c>
      <c r="AF37" s="88">
        <f t="shared" si="9"/>
      </c>
      <c r="AG37" s="88">
        <f t="shared" si="10"/>
      </c>
      <c r="AH37" s="88">
        <f t="shared" si="11"/>
      </c>
      <c r="AI37" s="88">
        <f t="shared" si="12"/>
      </c>
      <c r="AJ37" s="88">
        <f t="shared" si="13"/>
      </c>
      <c r="AK37" s="88">
        <f t="shared" si="14"/>
      </c>
      <c r="AL37" s="88">
        <f t="shared" si="15"/>
      </c>
      <c r="AM37" s="88">
        <f t="shared" si="16"/>
      </c>
      <c r="AN37" s="88">
        <f t="shared" si="17"/>
      </c>
      <c r="AO37" s="88">
        <f t="shared" si="18"/>
      </c>
      <c r="AP37" s="88">
        <f t="shared" si="19"/>
      </c>
      <c r="AQ37" s="88">
        <f t="shared" si="20"/>
      </c>
      <c r="AR37" s="88">
        <f t="shared" si="21"/>
      </c>
    </row>
    <row r="38" spans="1:44" ht="13.5">
      <c r="A38" s="87">
        <v>35</v>
      </c>
      <c r="B38" s="138">
        <f>+'氏名・志望・出席日数'!B37</f>
        <v>0</v>
      </c>
      <c r="C38" s="148"/>
      <c r="D38" s="148"/>
      <c r="E38" s="148"/>
      <c r="F38" s="148"/>
      <c r="G38" s="148"/>
      <c r="H38" s="148"/>
      <c r="I38" s="148"/>
      <c r="J38" s="148"/>
      <c r="K38" s="148"/>
      <c r="L38" s="148"/>
      <c r="M38" s="148"/>
      <c r="N38" s="148"/>
      <c r="O38" s="148"/>
      <c r="P38" s="148"/>
      <c r="Q38" s="148"/>
      <c r="R38" s="148"/>
      <c r="S38" s="148"/>
      <c r="T38" s="148"/>
      <c r="U38" s="149">
        <f t="shared" si="2"/>
      </c>
      <c r="V38" s="149">
        <f t="shared" si="3"/>
      </c>
      <c r="W38" s="139" t="s">
        <v>136</v>
      </c>
      <c r="X38" s="139" t="s">
        <v>136</v>
      </c>
      <c r="AA38" s="88">
        <f t="shared" si="4"/>
      </c>
      <c r="AB38" s="88">
        <f t="shared" si="5"/>
      </c>
      <c r="AC38" s="88">
        <f t="shared" si="6"/>
      </c>
      <c r="AD38" s="88">
        <f t="shared" si="7"/>
      </c>
      <c r="AE38" s="88">
        <f t="shared" si="8"/>
      </c>
      <c r="AF38" s="88">
        <f t="shared" si="9"/>
      </c>
      <c r="AG38" s="88">
        <f t="shared" si="10"/>
      </c>
      <c r="AH38" s="88">
        <f t="shared" si="11"/>
      </c>
      <c r="AI38" s="88">
        <f t="shared" si="12"/>
      </c>
      <c r="AJ38" s="88">
        <f t="shared" si="13"/>
      </c>
      <c r="AK38" s="88">
        <f t="shared" si="14"/>
      </c>
      <c r="AL38" s="88">
        <f t="shared" si="15"/>
      </c>
      <c r="AM38" s="88">
        <f t="shared" si="16"/>
      </c>
      <c r="AN38" s="88">
        <f t="shared" si="17"/>
      </c>
      <c r="AO38" s="88">
        <f t="shared" si="18"/>
      </c>
      <c r="AP38" s="88">
        <f t="shared" si="19"/>
      </c>
      <c r="AQ38" s="88">
        <f t="shared" si="20"/>
      </c>
      <c r="AR38" s="88">
        <f t="shared" si="21"/>
      </c>
    </row>
    <row r="39" spans="1:44" ht="13.5" customHeight="1">
      <c r="A39" s="87">
        <v>36</v>
      </c>
      <c r="B39" s="138">
        <f>+'氏名・志望・出席日数'!B38</f>
        <v>0</v>
      </c>
      <c r="C39" s="148"/>
      <c r="D39" s="148"/>
      <c r="E39" s="148"/>
      <c r="F39" s="148"/>
      <c r="G39" s="148"/>
      <c r="H39" s="148"/>
      <c r="I39" s="148"/>
      <c r="J39" s="148"/>
      <c r="K39" s="148"/>
      <c r="L39" s="148"/>
      <c r="M39" s="148"/>
      <c r="N39" s="148"/>
      <c r="O39" s="148"/>
      <c r="P39" s="148"/>
      <c r="Q39" s="148"/>
      <c r="R39" s="148"/>
      <c r="S39" s="148"/>
      <c r="T39" s="148"/>
      <c r="U39" s="149">
        <f t="shared" si="2"/>
      </c>
      <c r="V39" s="149">
        <f t="shared" si="3"/>
      </c>
      <c r="W39" s="139" t="s">
        <v>136</v>
      </c>
      <c r="X39" s="139" t="s">
        <v>136</v>
      </c>
      <c r="AA39" s="88">
        <f t="shared" si="4"/>
      </c>
      <c r="AB39" s="88">
        <f t="shared" si="5"/>
      </c>
      <c r="AC39" s="88">
        <f t="shared" si="6"/>
      </c>
      <c r="AD39" s="88">
        <f t="shared" si="7"/>
      </c>
      <c r="AE39" s="88">
        <f t="shared" si="8"/>
      </c>
      <c r="AF39" s="88">
        <f t="shared" si="9"/>
      </c>
      <c r="AG39" s="88">
        <f t="shared" si="10"/>
      </c>
      <c r="AH39" s="88">
        <f t="shared" si="11"/>
      </c>
      <c r="AI39" s="88">
        <f t="shared" si="12"/>
      </c>
      <c r="AJ39" s="88">
        <f t="shared" si="13"/>
      </c>
      <c r="AK39" s="88">
        <f t="shared" si="14"/>
      </c>
      <c r="AL39" s="88">
        <f t="shared" si="15"/>
      </c>
      <c r="AM39" s="88">
        <f t="shared" si="16"/>
      </c>
      <c r="AN39" s="88">
        <f t="shared" si="17"/>
      </c>
      <c r="AO39" s="88">
        <f t="shared" si="18"/>
      </c>
      <c r="AP39" s="88">
        <f t="shared" si="19"/>
      </c>
      <c r="AQ39" s="88">
        <f t="shared" si="20"/>
      </c>
      <c r="AR39" s="88">
        <f t="shared" si="21"/>
      </c>
    </row>
    <row r="40" spans="1:44" ht="13.5">
      <c r="A40" s="87">
        <v>37</v>
      </c>
      <c r="B40" s="138">
        <f>+'氏名・志望・出席日数'!B39</f>
        <v>0</v>
      </c>
      <c r="C40" s="148"/>
      <c r="D40" s="148"/>
      <c r="E40" s="148"/>
      <c r="F40" s="148"/>
      <c r="G40" s="148"/>
      <c r="H40" s="148"/>
      <c r="I40" s="148"/>
      <c r="J40" s="148"/>
      <c r="K40" s="148"/>
      <c r="L40" s="148"/>
      <c r="M40" s="148"/>
      <c r="N40" s="148"/>
      <c r="O40" s="148"/>
      <c r="P40" s="148"/>
      <c r="Q40" s="148"/>
      <c r="R40" s="148"/>
      <c r="S40" s="148"/>
      <c r="T40" s="148"/>
      <c r="U40" s="149">
        <f t="shared" si="2"/>
      </c>
      <c r="V40" s="149">
        <f t="shared" si="3"/>
      </c>
      <c r="W40" s="139" t="s">
        <v>136</v>
      </c>
      <c r="X40" s="139" t="s">
        <v>136</v>
      </c>
      <c r="AA40" s="88">
        <f t="shared" si="4"/>
      </c>
      <c r="AB40" s="88">
        <f t="shared" si="5"/>
      </c>
      <c r="AC40" s="88">
        <f t="shared" si="6"/>
      </c>
      <c r="AD40" s="88">
        <f t="shared" si="7"/>
      </c>
      <c r="AE40" s="88">
        <f t="shared" si="8"/>
      </c>
      <c r="AF40" s="88">
        <f t="shared" si="9"/>
      </c>
      <c r="AG40" s="88">
        <f t="shared" si="10"/>
      </c>
      <c r="AH40" s="88">
        <f t="shared" si="11"/>
      </c>
      <c r="AI40" s="88">
        <f t="shared" si="12"/>
      </c>
      <c r="AJ40" s="88">
        <f t="shared" si="13"/>
      </c>
      <c r="AK40" s="88">
        <f t="shared" si="14"/>
      </c>
      <c r="AL40" s="88">
        <f t="shared" si="15"/>
      </c>
      <c r="AM40" s="88">
        <f t="shared" si="16"/>
      </c>
      <c r="AN40" s="88">
        <f t="shared" si="17"/>
      </c>
      <c r="AO40" s="88">
        <f t="shared" si="18"/>
      </c>
      <c r="AP40" s="88">
        <f t="shared" si="19"/>
      </c>
      <c r="AQ40" s="88">
        <f t="shared" si="20"/>
      </c>
      <c r="AR40" s="88">
        <f t="shared" si="21"/>
      </c>
    </row>
    <row r="41" spans="1:44" ht="13.5">
      <c r="A41" s="87">
        <v>38</v>
      </c>
      <c r="B41" s="138">
        <f>+'氏名・志望・出席日数'!B40</f>
        <v>0</v>
      </c>
      <c r="C41" s="148"/>
      <c r="D41" s="148"/>
      <c r="E41" s="148"/>
      <c r="F41" s="148"/>
      <c r="G41" s="148"/>
      <c r="H41" s="148"/>
      <c r="I41" s="148"/>
      <c r="J41" s="148"/>
      <c r="K41" s="148"/>
      <c r="L41" s="148"/>
      <c r="M41" s="148"/>
      <c r="N41" s="148"/>
      <c r="O41" s="148"/>
      <c r="P41" s="148"/>
      <c r="Q41" s="148"/>
      <c r="R41" s="148"/>
      <c r="S41" s="148"/>
      <c r="T41" s="148"/>
      <c r="U41" s="149">
        <f t="shared" si="2"/>
      </c>
      <c r="V41" s="149">
        <f t="shared" si="3"/>
      </c>
      <c r="W41" s="139" t="s">
        <v>136</v>
      </c>
      <c r="X41" s="139" t="s">
        <v>136</v>
      </c>
      <c r="AA41" s="88">
        <f t="shared" si="4"/>
      </c>
      <c r="AB41" s="88">
        <f t="shared" si="5"/>
      </c>
      <c r="AC41" s="88">
        <f t="shared" si="6"/>
      </c>
      <c r="AD41" s="88">
        <f t="shared" si="7"/>
      </c>
      <c r="AE41" s="88">
        <f t="shared" si="8"/>
      </c>
      <c r="AF41" s="88">
        <f t="shared" si="9"/>
      </c>
      <c r="AG41" s="88">
        <f t="shared" si="10"/>
      </c>
      <c r="AH41" s="88">
        <f t="shared" si="11"/>
      </c>
      <c r="AI41" s="88">
        <f t="shared" si="12"/>
      </c>
      <c r="AJ41" s="88">
        <f t="shared" si="13"/>
      </c>
      <c r="AK41" s="88">
        <f t="shared" si="14"/>
      </c>
      <c r="AL41" s="88">
        <f t="shared" si="15"/>
      </c>
      <c r="AM41" s="88">
        <f t="shared" si="16"/>
      </c>
      <c r="AN41" s="88">
        <f t="shared" si="17"/>
      </c>
      <c r="AO41" s="88">
        <f t="shared" si="18"/>
      </c>
      <c r="AP41" s="88">
        <f t="shared" si="19"/>
      </c>
      <c r="AQ41" s="88">
        <f t="shared" si="20"/>
      </c>
      <c r="AR41" s="88">
        <f t="shared" si="21"/>
      </c>
    </row>
    <row r="42" spans="1:44" ht="13.5">
      <c r="A42" s="87">
        <v>39</v>
      </c>
      <c r="B42" s="138">
        <f>+'氏名・志望・出席日数'!B41</f>
        <v>0</v>
      </c>
      <c r="C42" s="148"/>
      <c r="D42" s="148"/>
      <c r="E42" s="148"/>
      <c r="F42" s="148"/>
      <c r="G42" s="148"/>
      <c r="H42" s="148"/>
      <c r="I42" s="148"/>
      <c r="J42" s="148"/>
      <c r="K42" s="148"/>
      <c r="L42" s="148"/>
      <c r="M42" s="148"/>
      <c r="N42" s="148"/>
      <c r="O42" s="148"/>
      <c r="P42" s="148"/>
      <c r="Q42" s="148"/>
      <c r="R42" s="148"/>
      <c r="S42" s="148"/>
      <c r="T42" s="148"/>
      <c r="U42" s="149">
        <f t="shared" si="2"/>
      </c>
      <c r="V42" s="149">
        <f t="shared" si="3"/>
      </c>
      <c r="W42" s="139"/>
      <c r="X42" s="139"/>
      <c r="AA42" s="88">
        <f t="shared" si="4"/>
      </c>
      <c r="AB42" s="88">
        <f t="shared" si="5"/>
      </c>
      <c r="AC42" s="88">
        <f t="shared" si="6"/>
      </c>
      <c r="AD42" s="88">
        <f t="shared" si="7"/>
      </c>
      <c r="AE42" s="88">
        <f t="shared" si="8"/>
      </c>
      <c r="AF42" s="88">
        <f t="shared" si="9"/>
      </c>
      <c r="AG42" s="88">
        <f t="shared" si="10"/>
      </c>
      <c r="AH42" s="88">
        <f t="shared" si="11"/>
      </c>
      <c r="AI42" s="88">
        <f t="shared" si="12"/>
      </c>
      <c r="AJ42" s="88">
        <f t="shared" si="13"/>
      </c>
      <c r="AK42" s="88">
        <f t="shared" si="14"/>
      </c>
      <c r="AL42" s="88">
        <f t="shared" si="15"/>
      </c>
      <c r="AM42" s="88">
        <f t="shared" si="16"/>
      </c>
      <c r="AN42" s="88">
        <f t="shared" si="17"/>
      </c>
      <c r="AO42" s="88">
        <f t="shared" si="18"/>
      </c>
      <c r="AP42" s="88">
        <f t="shared" si="19"/>
      </c>
      <c r="AQ42" s="88">
        <f t="shared" si="20"/>
      </c>
      <c r="AR42" s="88">
        <f t="shared" si="21"/>
      </c>
    </row>
    <row r="43" spans="1:44" ht="13.5">
      <c r="A43" s="87">
        <v>40</v>
      </c>
      <c r="B43" s="138">
        <f>+'氏名・志望・出席日数'!B42</f>
        <v>0</v>
      </c>
      <c r="C43" s="148"/>
      <c r="D43" s="148"/>
      <c r="E43" s="148"/>
      <c r="F43" s="148"/>
      <c r="G43" s="148"/>
      <c r="H43" s="148"/>
      <c r="I43" s="148"/>
      <c r="J43" s="148"/>
      <c r="K43" s="148"/>
      <c r="L43" s="148"/>
      <c r="M43" s="148"/>
      <c r="N43" s="148"/>
      <c r="O43" s="148"/>
      <c r="P43" s="148"/>
      <c r="Q43" s="148"/>
      <c r="R43" s="148"/>
      <c r="S43" s="148"/>
      <c r="T43" s="148"/>
      <c r="U43" s="149">
        <f t="shared" si="2"/>
      </c>
      <c r="V43" s="149">
        <f t="shared" si="3"/>
      </c>
      <c r="W43" s="139"/>
      <c r="X43" s="139"/>
      <c r="AA43" s="88">
        <f t="shared" si="4"/>
      </c>
      <c r="AB43" s="88">
        <f t="shared" si="5"/>
      </c>
      <c r="AC43" s="88">
        <f t="shared" si="6"/>
      </c>
      <c r="AD43" s="88">
        <f t="shared" si="7"/>
      </c>
      <c r="AE43" s="88">
        <f t="shared" si="8"/>
      </c>
      <c r="AF43" s="88">
        <f t="shared" si="9"/>
      </c>
      <c r="AG43" s="88">
        <f t="shared" si="10"/>
      </c>
      <c r="AH43" s="88">
        <f t="shared" si="11"/>
      </c>
      <c r="AI43" s="88">
        <f t="shared" si="12"/>
      </c>
      <c r="AJ43" s="88">
        <f t="shared" si="13"/>
      </c>
      <c r="AK43" s="88">
        <f t="shared" si="14"/>
      </c>
      <c r="AL43" s="88">
        <f t="shared" si="15"/>
      </c>
      <c r="AM43" s="88">
        <f t="shared" si="16"/>
      </c>
      <c r="AN43" s="88">
        <f t="shared" si="17"/>
      </c>
      <c r="AO43" s="88">
        <f t="shared" si="18"/>
      </c>
      <c r="AP43" s="88">
        <f t="shared" si="19"/>
      </c>
      <c r="AQ43" s="88">
        <f t="shared" si="20"/>
      </c>
      <c r="AR43" s="88">
        <f t="shared" si="21"/>
      </c>
    </row>
    <row r="44" spans="1:44" ht="13.5">
      <c r="A44" s="87">
        <v>41</v>
      </c>
      <c r="B44" s="138">
        <f>+'氏名・志望・出席日数'!B43</f>
        <v>0</v>
      </c>
      <c r="C44" s="148"/>
      <c r="D44" s="148"/>
      <c r="E44" s="148"/>
      <c r="F44" s="148"/>
      <c r="G44" s="148"/>
      <c r="H44" s="148"/>
      <c r="I44" s="148"/>
      <c r="J44" s="148"/>
      <c r="K44" s="148"/>
      <c r="L44" s="148"/>
      <c r="M44" s="148"/>
      <c r="N44" s="148"/>
      <c r="O44" s="148"/>
      <c r="P44" s="148"/>
      <c r="Q44" s="148"/>
      <c r="R44" s="148"/>
      <c r="S44" s="148"/>
      <c r="T44" s="148"/>
      <c r="U44" s="149">
        <f t="shared" si="2"/>
      </c>
      <c r="V44" s="149">
        <f t="shared" si="3"/>
      </c>
      <c r="W44" s="139"/>
      <c r="X44" s="139"/>
      <c r="AA44" s="88">
        <f t="shared" si="4"/>
      </c>
      <c r="AB44" s="88">
        <f t="shared" si="5"/>
      </c>
      <c r="AC44" s="88">
        <f t="shared" si="6"/>
      </c>
      <c r="AD44" s="88">
        <f t="shared" si="7"/>
      </c>
      <c r="AE44" s="88">
        <f t="shared" si="8"/>
      </c>
      <c r="AF44" s="88">
        <f t="shared" si="9"/>
      </c>
      <c r="AG44" s="88">
        <f t="shared" si="10"/>
      </c>
      <c r="AH44" s="88">
        <f t="shared" si="11"/>
      </c>
      <c r="AI44" s="88">
        <f t="shared" si="12"/>
      </c>
      <c r="AJ44" s="88">
        <f t="shared" si="13"/>
      </c>
      <c r="AK44" s="88">
        <f t="shared" si="14"/>
      </c>
      <c r="AL44" s="88">
        <f t="shared" si="15"/>
      </c>
      <c r="AM44" s="88">
        <f t="shared" si="16"/>
      </c>
      <c r="AN44" s="88">
        <f t="shared" si="17"/>
      </c>
      <c r="AO44" s="88">
        <f t="shared" si="18"/>
      </c>
      <c r="AP44" s="88">
        <f t="shared" si="19"/>
      </c>
      <c r="AQ44" s="88">
        <f t="shared" si="20"/>
      </c>
      <c r="AR44" s="88">
        <f t="shared" si="21"/>
      </c>
    </row>
    <row r="45" spans="1:24" ht="13.5">
      <c r="A45" s="88">
        <v>1</v>
      </c>
      <c r="B45" s="88">
        <v>2</v>
      </c>
      <c r="C45" s="88">
        <v>3</v>
      </c>
      <c r="D45" s="88">
        <v>4</v>
      </c>
      <c r="E45" s="88">
        <v>5</v>
      </c>
      <c r="F45" s="88">
        <v>6</v>
      </c>
      <c r="G45" s="88">
        <v>7</v>
      </c>
      <c r="H45" s="88">
        <v>8</v>
      </c>
      <c r="I45" s="88">
        <v>9</v>
      </c>
      <c r="J45" s="88">
        <v>10</v>
      </c>
      <c r="K45" s="88">
        <v>11</v>
      </c>
      <c r="L45" s="88">
        <v>12</v>
      </c>
      <c r="M45" s="88">
        <v>13</v>
      </c>
      <c r="N45" s="88">
        <v>14</v>
      </c>
      <c r="O45" s="88">
        <v>15</v>
      </c>
      <c r="P45" s="88">
        <v>16</v>
      </c>
      <c r="Q45" s="88">
        <v>17</v>
      </c>
      <c r="R45" s="88">
        <v>18</v>
      </c>
      <c r="S45" s="88">
        <v>19</v>
      </c>
      <c r="T45" s="88">
        <v>20</v>
      </c>
      <c r="U45" s="88">
        <v>21</v>
      </c>
      <c r="V45" s="88">
        <v>22</v>
      </c>
      <c r="W45" s="88">
        <v>23</v>
      </c>
      <c r="X45" s="88">
        <v>24</v>
      </c>
    </row>
  </sheetData>
  <mergeCells count="8">
    <mergeCell ref="A1:A2"/>
    <mergeCell ref="B1:B2"/>
    <mergeCell ref="C2:K2"/>
    <mergeCell ref="AA1:AU2"/>
    <mergeCell ref="L2:T2"/>
    <mergeCell ref="U1:V1"/>
    <mergeCell ref="W1:W2"/>
    <mergeCell ref="X1:X2"/>
  </mergeCells>
  <conditionalFormatting sqref="W4:X44">
    <cfRule type="cellIs" priority="1" dxfId="0" operator="equal" stopIfTrue="1">
      <formula>$Z$4</formula>
    </cfRule>
    <cfRule type="cellIs" priority="2" dxfId="2" operator="equal" stopIfTrue="1">
      <formula>$Z$6</formula>
    </cfRule>
  </conditionalFormatting>
  <dataValidations count="3">
    <dataValidation allowBlank="1" showInputMessage="1" showErrorMessage="1" imeMode="off" sqref="Z4:Z6"/>
    <dataValidation allowBlank="1" showInputMessage="1" showErrorMessage="1" imeMode="hiragana" sqref="U1:V44 U46:V65536"/>
    <dataValidation type="list" allowBlank="1" showInputMessage="1" showErrorMessage="1" sqref="W4:X44">
      <formula1>$Z$4:$Z$6</formula1>
    </dataValidation>
  </dataValidation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AF49"/>
  <sheetViews>
    <sheetView workbookViewId="0" topLeftCell="A1">
      <pane ySplit="1" topLeftCell="BM22" activePane="bottomLeft" state="frozen"/>
      <selection pane="topLeft" activeCell="A1" sqref="A1"/>
      <selection pane="bottomLeft" activeCell="A51" sqref="A51"/>
    </sheetView>
  </sheetViews>
  <sheetFormatPr defaultColWidth="9.00390625" defaultRowHeight="13.5"/>
  <cols>
    <col min="1" max="1" width="3.50390625" style="52" bestFit="1" customWidth="1"/>
    <col min="2" max="2" width="13.875" style="52" bestFit="1" customWidth="1"/>
    <col min="3" max="3" width="5.25390625" style="52" bestFit="1" customWidth="1"/>
    <col min="4" max="4" width="7.125" style="52" bestFit="1" customWidth="1"/>
    <col min="5" max="15" width="5.25390625" style="52" bestFit="1" customWidth="1"/>
    <col min="16" max="171" width="8.00390625" style="52" customWidth="1"/>
    <col min="172" max="16384" width="9.00390625" style="52" customWidth="1"/>
  </cols>
  <sheetData>
    <row r="1" spans="2:24" ht="13.5">
      <c r="B1" s="52" t="s">
        <v>89</v>
      </c>
      <c r="C1" s="151" t="s">
        <v>84</v>
      </c>
      <c r="D1" s="151" t="s">
        <v>85</v>
      </c>
      <c r="E1" s="151" t="s">
        <v>86</v>
      </c>
      <c r="F1" s="157" t="s">
        <v>90</v>
      </c>
      <c r="G1" s="152" t="s">
        <v>91</v>
      </c>
      <c r="H1" s="152" t="s">
        <v>92</v>
      </c>
      <c r="I1" s="152" t="s">
        <v>93</v>
      </c>
      <c r="J1" s="152" t="s">
        <v>94</v>
      </c>
      <c r="K1" s="152" t="s">
        <v>95</v>
      </c>
      <c r="L1" s="152" t="s">
        <v>96</v>
      </c>
      <c r="M1" s="152" t="s">
        <v>97</v>
      </c>
      <c r="N1" s="152" t="s">
        <v>98</v>
      </c>
      <c r="O1" s="153" t="s">
        <v>99</v>
      </c>
      <c r="P1" s="52" t="s">
        <v>100</v>
      </c>
      <c r="Q1" s="52" t="s">
        <v>101</v>
      </c>
      <c r="R1" s="52" t="s">
        <v>102</v>
      </c>
      <c r="S1" s="52" t="s">
        <v>103</v>
      </c>
      <c r="T1" s="52" t="s">
        <v>104</v>
      </c>
      <c r="U1" s="52" t="s">
        <v>105</v>
      </c>
      <c r="V1" s="52" t="s">
        <v>106</v>
      </c>
      <c r="W1" s="52" t="s">
        <v>107</v>
      </c>
      <c r="X1" s="52" t="s">
        <v>108</v>
      </c>
    </row>
    <row r="2" spans="1:24" ht="229.5">
      <c r="A2" s="52">
        <v>1</v>
      </c>
      <c r="B2" s="53" t="str">
        <f>+'氏名・志望・出席日数'!B3</f>
        <v>木村　拓也</v>
      </c>
      <c r="C2" s="151" t="s">
        <v>87</v>
      </c>
      <c r="D2" s="151" t="s">
        <v>182</v>
      </c>
      <c r="E2" s="151" t="s">
        <v>182</v>
      </c>
      <c r="F2" s="158" t="s">
        <v>182</v>
      </c>
      <c r="G2" s="151" t="s">
        <v>182</v>
      </c>
      <c r="H2" s="151" t="s">
        <v>87</v>
      </c>
      <c r="I2" s="151" t="s">
        <v>182</v>
      </c>
      <c r="J2" s="151" t="s">
        <v>87</v>
      </c>
      <c r="K2" s="151" t="s">
        <v>182</v>
      </c>
      <c r="L2" s="151" t="s">
        <v>87</v>
      </c>
      <c r="M2" s="151" t="s">
        <v>182</v>
      </c>
      <c r="N2" s="151" t="s">
        <v>87</v>
      </c>
      <c r="O2" s="154" t="s">
        <v>87</v>
      </c>
      <c r="P2" s="54" t="s">
        <v>209</v>
      </c>
      <c r="Q2" s="52" t="s">
        <v>210</v>
      </c>
      <c r="R2" s="52" t="s">
        <v>211</v>
      </c>
      <c r="S2" s="54" t="s">
        <v>212</v>
      </c>
      <c r="T2" s="52" t="s">
        <v>88</v>
      </c>
      <c r="U2" s="54" t="s">
        <v>213</v>
      </c>
      <c r="V2" s="52" t="s">
        <v>214</v>
      </c>
      <c r="W2" s="52" t="s">
        <v>215</v>
      </c>
      <c r="X2" s="54"/>
    </row>
    <row r="3" spans="1:24" ht="13.5">
      <c r="A3" s="52">
        <v>2</v>
      </c>
      <c r="B3" s="53" t="str">
        <f>+'氏名・志望・出席日数'!B4</f>
        <v>井上　構成</v>
      </c>
      <c r="C3" s="151" t="s">
        <v>87</v>
      </c>
      <c r="D3" s="151" t="s">
        <v>87</v>
      </c>
      <c r="E3" s="151" t="s">
        <v>182</v>
      </c>
      <c r="F3" s="158" t="s">
        <v>182</v>
      </c>
      <c r="G3" s="151" t="s">
        <v>87</v>
      </c>
      <c r="H3" s="151" t="s">
        <v>87</v>
      </c>
      <c r="I3" s="151" t="s">
        <v>182</v>
      </c>
      <c r="J3" s="151" t="s">
        <v>87</v>
      </c>
      <c r="K3" s="151" t="s">
        <v>87</v>
      </c>
      <c r="L3" s="151" t="s">
        <v>87</v>
      </c>
      <c r="M3" s="151" t="s">
        <v>182</v>
      </c>
      <c r="N3" s="151" t="s">
        <v>87</v>
      </c>
      <c r="O3" s="154" t="s">
        <v>87</v>
      </c>
      <c r="P3" s="52" t="s">
        <v>216</v>
      </c>
      <c r="Q3" s="52" t="s">
        <v>217</v>
      </c>
      <c r="R3" s="52" t="s">
        <v>218</v>
      </c>
      <c r="T3" s="52" t="s">
        <v>219</v>
      </c>
      <c r="V3" s="52" t="s">
        <v>220</v>
      </c>
      <c r="W3" s="52" t="s">
        <v>221</v>
      </c>
      <c r="X3" s="54"/>
    </row>
    <row r="4" spans="1:24" ht="13.5">
      <c r="A4" s="52">
        <v>3</v>
      </c>
      <c r="B4" s="53" t="str">
        <f>+'氏名・志望・出席日数'!B5</f>
        <v>谷　良子</v>
      </c>
      <c r="C4" s="151" t="s">
        <v>87</v>
      </c>
      <c r="D4" s="151" t="s">
        <v>182</v>
      </c>
      <c r="E4" s="151" t="s">
        <v>182</v>
      </c>
      <c r="F4" s="158" t="s">
        <v>87</v>
      </c>
      <c r="G4" s="151" t="s">
        <v>87</v>
      </c>
      <c r="H4" s="151" t="s">
        <v>87</v>
      </c>
      <c r="I4" s="151" t="s">
        <v>87</v>
      </c>
      <c r="J4" s="151" t="s">
        <v>182</v>
      </c>
      <c r="K4" s="151" t="s">
        <v>182</v>
      </c>
      <c r="L4" s="151" t="s">
        <v>87</v>
      </c>
      <c r="M4" s="151" t="s">
        <v>182</v>
      </c>
      <c r="N4" s="151" t="s">
        <v>87</v>
      </c>
      <c r="O4" s="154" t="s">
        <v>87</v>
      </c>
      <c r="P4" s="52" t="s">
        <v>222</v>
      </c>
      <c r="Q4" s="52" t="s">
        <v>223</v>
      </c>
      <c r="R4" s="52" t="s">
        <v>224</v>
      </c>
      <c r="S4" s="52" t="s">
        <v>225</v>
      </c>
      <c r="T4" s="52" t="s">
        <v>88</v>
      </c>
      <c r="U4" s="52" t="s">
        <v>226</v>
      </c>
      <c r="V4" s="52" t="s">
        <v>227</v>
      </c>
      <c r="W4" s="52" t="s">
        <v>215</v>
      </c>
      <c r="X4" s="54"/>
    </row>
    <row r="5" spans="1:24" ht="337.5">
      <c r="A5" s="52">
        <v>4</v>
      </c>
      <c r="B5" s="53" t="str">
        <f>+'氏名・志望・出席日数'!B6</f>
        <v>今口　秀子</v>
      </c>
      <c r="C5" s="151" t="s">
        <v>87</v>
      </c>
      <c r="D5" s="151" t="s">
        <v>182</v>
      </c>
      <c r="E5" s="151" t="s">
        <v>182</v>
      </c>
      <c r="F5" s="158" t="s">
        <v>87</v>
      </c>
      <c r="G5" s="151" t="s">
        <v>87</v>
      </c>
      <c r="H5" s="151" t="s">
        <v>182</v>
      </c>
      <c r="I5" s="151" t="s">
        <v>182</v>
      </c>
      <c r="J5" s="151" t="s">
        <v>87</v>
      </c>
      <c r="K5" s="151" t="s">
        <v>182</v>
      </c>
      <c r="L5" s="151" t="s">
        <v>87</v>
      </c>
      <c r="M5" s="151" t="s">
        <v>182</v>
      </c>
      <c r="N5" s="151" t="s">
        <v>182</v>
      </c>
      <c r="O5" s="154" t="s">
        <v>87</v>
      </c>
      <c r="P5" s="52" t="s">
        <v>228</v>
      </c>
      <c r="Q5" s="52" t="s">
        <v>229</v>
      </c>
      <c r="R5" s="52" t="s">
        <v>230</v>
      </c>
      <c r="S5" s="54" t="s">
        <v>231</v>
      </c>
      <c r="T5" s="52" t="s">
        <v>232</v>
      </c>
      <c r="U5" s="52" t="s">
        <v>233</v>
      </c>
      <c r="V5" s="52" t="s">
        <v>234</v>
      </c>
      <c r="W5" s="52" t="s">
        <v>235</v>
      </c>
      <c r="X5" s="54"/>
    </row>
    <row r="6" spans="1:24" ht="13.5">
      <c r="A6" s="52">
        <v>5</v>
      </c>
      <c r="B6" s="53">
        <f>+'氏名・志望・出席日数'!B7</f>
        <v>0</v>
      </c>
      <c r="C6" s="151" t="s">
        <v>87</v>
      </c>
      <c r="D6" s="151" t="s">
        <v>87</v>
      </c>
      <c r="E6" s="151" t="s">
        <v>87</v>
      </c>
      <c r="F6" s="158" t="s">
        <v>87</v>
      </c>
      <c r="G6" s="151" t="s">
        <v>87</v>
      </c>
      <c r="H6" s="151" t="s">
        <v>87</v>
      </c>
      <c r="I6" s="151" t="s">
        <v>87</v>
      </c>
      <c r="J6" s="151" t="s">
        <v>87</v>
      </c>
      <c r="K6" s="151" t="s">
        <v>87</v>
      </c>
      <c r="L6" s="151" t="s">
        <v>87</v>
      </c>
      <c r="M6" s="151" t="s">
        <v>87</v>
      </c>
      <c r="N6" s="151" t="s">
        <v>87</v>
      </c>
      <c r="O6" s="154" t="s">
        <v>87</v>
      </c>
      <c r="X6" s="54"/>
    </row>
    <row r="7" spans="1:24" ht="13.5">
      <c r="A7" s="52">
        <v>6</v>
      </c>
      <c r="B7" s="53">
        <f>+'氏名・志望・出席日数'!B8</f>
        <v>0</v>
      </c>
      <c r="C7" s="151" t="s">
        <v>87</v>
      </c>
      <c r="D7" s="151" t="s">
        <v>87</v>
      </c>
      <c r="E7" s="151" t="s">
        <v>87</v>
      </c>
      <c r="F7" s="158" t="s">
        <v>87</v>
      </c>
      <c r="G7" s="151" t="s">
        <v>87</v>
      </c>
      <c r="H7" s="151" t="s">
        <v>87</v>
      </c>
      <c r="I7" s="151" t="s">
        <v>87</v>
      </c>
      <c r="J7" s="151" t="s">
        <v>87</v>
      </c>
      <c r="K7" s="151" t="s">
        <v>87</v>
      </c>
      <c r="L7" s="151" t="s">
        <v>87</v>
      </c>
      <c r="M7" s="151" t="s">
        <v>87</v>
      </c>
      <c r="N7" s="151" t="s">
        <v>87</v>
      </c>
      <c r="O7" s="154" t="s">
        <v>87</v>
      </c>
      <c r="P7" s="54"/>
      <c r="X7" s="54"/>
    </row>
    <row r="8" spans="1:24" ht="13.5">
      <c r="A8" s="52">
        <v>7</v>
      </c>
      <c r="B8" s="53">
        <f>+'氏名・志望・出席日数'!B9</f>
        <v>0</v>
      </c>
      <c r="C8" s="151" t="s">
        <v>87</v>
      </c>
      <c r="D8" s="151" t="s">
        <v>87</v>
      </c>
      <c r="E8" s="151" t="s">
        <v>87</v>
      </c>
      <c r="F8" s="158" t="s">
        <v>87</v>
      </c>
      <c r="G8" s="151" t="s">
        <v>87</v>
      </c>
      <c r="H8" s="151" t="s">
        <v>87</v>
      </c>
      <c r="I8" s="151" t="s">
        <v>87</v>
      </c>
      <c r="J8" s="151" t="s">
        <v>87</v>
      </c>
      <c r="K8" s="151" t="s">
        <v>87</v>
      </c>
      <c r="L8" s="151" t="s">
        <v>87</v>
      </c>
      <c r="M8" s="151" t="s">
        <v>87</v>
      </c>
      <c r="N8" s="151" t="s">
        <v>87</v>
      </c>
      <c r="O8" s="154" t="s">
        <v>87</v>
      </c>
      <c r="P8" s="54"/>
      <c r="T8" s="54"/>
      <c r="X8" s="54"/>
    </row>
    <row r="9" spans="1:24" ht="13.5">
      <c r="A9" s="52">
        <v>8</v>
      </c>
      <c r="B9" s="53">
        <f>+'氏名・志望・出席日数'!B10</f>
        <v>0</v>
      </c>
      <c r="C9" s="151" t="s">
        <v>87</v>
      </c>
      <c r="D9" s="151" t="s">
        <v>87</v>
      </c>
      <c r="E9" s="151" t="s">
        <v>87</v>
      </c>
      <c r="F9" s="158" t="s">
        <v>87</v>
      </c>
      <c r="G9" s="151" t="s">
        <v>87</v>
      </c>
      <c r="H9" s="151" t="s">
        <v>87</v>
      </c>
      <c r="I9" s="151" t="s">
        <v>87</v>
      </c>
      <c r="J9" s="151" t="s">
        <v>87</v>
      </c>
      <c r="K9" s="151" t="s">
        <v>87</v>
      </c>
      <c r="L9" s="151" t="s">
        <v>87</v>
      </c>
      <c r="M9" s="151" t="s">
        <v>87</v>
      </c>
      <c r="N9" s="151" t="s">
        <v>87</v>
      </c>
      <c r="O9" s="154" t="s">
        <v>87</v>
      </c>
      <c r="X9" s="54"/>
    </row>
    <row r="10" spans="1:24" ht="13.5">
      <c r="A10" s="52">
        <v>9</v>
      </c>
      <c r="B10" s="53">
        <f>+'氏名・志望・出席日数'!B11</f>
        <v>0</v>
      </c>
      <c r="C10" s="151" t="s">
        <v>87</v>
      </c>
      <c r="D10" s="151" t="s">
        <v>87</v>
      </c>
      <c r="E10" s="151" t="s">
        <v>87</v>
      </c>
      <c r="F10" s="158" t="s">
        <v>87</v>
      </c>
      <c r="G10" s="151" t="s">
        <v>87</v>
      </c>
      <c r="H10" s="151" t="s">
        <v>87</v>
      </c>
      <c r="I10" s="151" t="s">
        <v>87</v>
      </c>
      <c r="J10" s="151" t="s">
        <v>87</v>
      </c>
      <c r="K10" s="151" t="s">
        <v>87</v>
      </c>
      <c r="L10" s="151" t="s">
        <v>87</v>
      </c>
      <c r="M10" s="151" t="s">
        <v>87</v>
      </c>
      <c r="N10" s="151" t="s">
        <v>87</v>
      </c>
      <c r="O10" s="154" t="s">
        <v>87</v>
      </c>
      <c r="X10" s="54"/>
    </row>
    <row r="11" spans="1:24" ht="13.5">
      <c r="A11" s="52">
        <v>10</v>
      </c>
      <c r="B11" s="53">
        <f>+'氏名・志望・出席日数'!B12</f>
        <v>0</v>
      </c>
      <c r="C11" s="151" t="s">
        <v>87</v>
      </c>
      <c r="D11" s="151" t="s">
        <v>87</v>
      </c>
      <c r="E11" s="151" t="s">
        <v>87</v>
      </c>
      <c r="F11" s="158" t="s">
        <v>87</v>
      </c>
      <c r="G11" s="151" t="s">
        <v>87</v>
      </c>
      <c r="H11" s="151" t="s">
        <v>87</v>
      </c>
      <c r="I11" s="151" t="s">
        <v>87</v>
      </c>
      <c r="J11" s="151" t="s">
        <v>87</v>
      </c>
      <c r="K11" s="151" t="s">
        <v>87</v>
      </c>
      <c r="L11" s="151" t="s">
        <v>87</v>
      </c>
      <c r="M11" s="151" t="s">
        <v>87</v>
      </c>
      <c r="N11" s="151" t="s">
        <v>87</v>
      </c>
      <c r="O11" s="154" t="s">
        <v>87</v>
      </c>
      <c r="T11" s="54"/>
      <c r="X11" s="54"/>
    </row>
    <row r="12" spans="1:24" ht="13.5">
      <c r="A12" s="52">
        <v>11</v>
      </c>
      <c r="B12" s="53">
        <f>+'氏名・志望・出席日数'!B13</f>
        <v>0</v>
      </c>
      <c r="C12" s="151" t="s">
        <v>87</v>
      </c>
      <c r="D12" s="151" t="s">
        <v>87</v>
      </c>
      <c r="E12" s="151" t="s">
        <v>87</v>
      </c>
      <c r="F12" s="158" t="s">
        <v>87</v>
      </c>
      <c r="G12" s="151" t="s">
        <v>87</v>
      </c>
      <c r="H12" s="151" t="s">
        <v>87</v>
      </c>
      <c r="I12" s="151" t="s">
        <v>87</v>
      </c>
      <c r="J12" s="151" t="s">
        <v>87</v>
      </c>
      <c r="K12" s="151" t="s">
        <v>87</v>
      </c>
      <c r="L12" s="151" t="s">
        <v>87</v>
      </c>
      <c r="M12" s="151" t="s">
        <v>87</v>
      </c>
      <c r="N12" s="151" t="s">
        <v>87</v>
      </c>
      <c r="O12" s="154" t="s">
        <v>87</v>
      </c>
      <c r="X12" s="54"/>
    </row>
    <row r="13" spans="1:24" ht="13.5">
      <c r="A13" s="52">
        <v>12</v>
      </c>
      <c r="B13" s="53">
        <f>+'氏名・志望・出席日数'!B14</f>
        <v>0</v>
      </c>
      <c r="C13" s="151" t="s">
        <v>87</v>
      </c>
      <c r="D13" s="151" t="s">
        <v>87</v>
      </c>
      <c r="E13" s="151" t="s">
        <v>87</v>
      </c>
      <c r="F13" s="158" t="s">
        <v>87</v>
      </c>
      <c r="G13" s="151" t="s">
        <v>87</v>
      </c>
      <c r="H13" s="151" t="s">
        <v>87</v>
      </c>
      <c r="I13" s="151" t="s">
        <v>87</v>
      </c>
      <c r="J13" s="151" t="s">
        <v>87</v>
      </c>
      <c r="K13" s="151" t="s">
        <v>87</v>
      </c>
      <c r="L13" s="151" t="s">
        <v>87</v>
      </c>
      <c r="M13" s="151" t="s">
        <v>87</v>
      </c>
      <c r="N13" s="151" t="s">
        <v>87</v>
      </c>
      <c r="O13" s="154" t="s">
        <v>87</v>
      </c>
      <c r="X13" s="54"/>
    </row>
    <row r="14" spans="1:24" ht="13.5">
      <c r="A14" s="52">
        <v>13</v>
      </c>
      <c r="B14" s="53">
        <f>+'氏名・志望・出席日数'!B15</f>
        <v>0</v>
      </c>
      <c r="C14" s="151" t="s">
        <v>87</v>
      </c>
      <c r="D14" s="151" t="s">
        <v>87</v>
      </c>
      <c r="E14" s="151" t="s">
        <v>87</v>
      </c>
      <c r="F14" s="158" t="s">
        <v>87</v>
      </c>
      <c r="G14" s="151" t="s">
        <v>87</v>
      </c>
      <c r="H14" s="151" t="s">
        <v>87</v>
      </c>
      <c r="I14" s="151" t="s">
        <v>87</v>
      </c>
      <c r="J14" s="151" t="s">
        <v>87</v>
      </c>
      <c r="K14" s="151" t="s">
        <v>87</v>
      </c>
      <c r="L14" s="151" t="s">
        <v>87</v>
      </c>
      <c r="M14" s="151" t="s">
        <v>87</v>
      </c>
      <c r="N14" s="151" t="s">
        <v>87</v>
      </c>
      <c r="O14" s="154" t="s">
        <v>87</v>
      </c>
      <c r="S14" s="54"/>
      <c r="X14" s="54"/>
    </row>
    <row r="15" spans="1:24" ht="13.5">
      <c r="A15" s="52">
        <v>14</v>
      </c>
      <c r="B15" s="53">
        <f>+'氏名・志望・出席日数'!B16</f>
        <v>0</v>
      </c>
      <c r="C15" s="151" t="s">
        <v>87</v>
      </c>
      <c r="D15" s="151" t="s">
        <v>87</v>
      </c>
      <c r="E15" s="151" t="s">
        <v>87</v>
      </c>
      <c r="F15" s="158" t="s">
        <v>87</v>
      </c>
      <c r="G15" s="151" t="s">
        <v>87</v>
      </c>
      <c r="H15" s="151" t="s">
        <v>87</v>
      </c>
      <c r="I15" s="151" t="s">
        <v>87</v>
      </c>
      <c r="J15" s="151" t="s">
        <v>87</v>
      </c>
      <c r="K15" s="151" t="s">
        <v>87</v>
      </c>
      <c r="L15" s="151" t="s">
        <v>87</v>
      </c>
      <c r="M15" s="151" t="s">
        <v>87</v>
      </c>
      <c r="N15" s="151" t="s">
        <v>87</v>
      </c>
      <c r="O15" s="154" t="s">
        <v>87</v>
      </c>
      <c r="X15" s="54"/>
    </row>
    <row r="16" spans="1:24" ht="13.5">
      <c r="A16" s="52">
        <v>15</v>
      </c>
      <c r="B16" s="53">
        <f>+'氏名・志望・出席日数'!B17</f>
        <v>0</v>
      </c>
      <c r="C16" s="151" t="s">
        <v>87</v>
      </c>
      <c r="D16" s="151" t="s">
        <v>87</v>
      </c>
      <c r="E16" s="151" t="s">
        <v>87</v>
      </c>
      <c r="F16" s="158" t="s">
        <v>87</v>
      </c>
      <c r="G16" s="151" t="s">
        <v>87</v>
      </c>
      <c r="H16" s="151" t="s">
        <v>87</v>
      </c>
      <c r="I16" s="151" t="s">
        <v>87</v>
      </c>
      <c r="J16" s="151" t="s">
        <v>87</v>
      </c>
      <c r="K16" s="151" t="s">
        <v>87</v>
      </c>
      <c r="L16" s="151" t="s">
        <v>87</v>
      </c>
      <c r="M16" s="151" t="s">
        <v>87</v>
      </c>
      <c r="N16" s="151" t="s">
        <v>87</v>
      </c>
      <c r="O16" s="154" t="s">
        <v>87</v>
      </c>
      <c r="S16" s="54"/>
      <c r="X16" s="54"/>
    </row>
    <row r="17" spans="1:24" ht="13.5">
      <c r="A17" s="52">
        <v>16</v>
      </c>
      <c r="B17" s="53">
        <f>+'氏名・志望・出席日数'!B18</f>
        <v>0</v>
      </c>
      <c r="C17" s="151" t="s">
        <v>87</v>
      </c>
      <c r="D17" s="151" t="s">
        <v>87</v>
      </c>
      <c r="E17" s="151" t="s">
        <v>87</v>
      </c>
      <c r="F17" s="158" t="s">
        <v>87</v>
      </c>
      <c r="G17" s="151" t="s">
        <v>87</v>
      </c>
      <c r="H17" s="151" t="s">
        <v>87</v>
      </c>
      <c r="I17" s="151" t="s">
        <v>87</v>
      </c>
      <c r="J17" s="151" t="s">
        <v>87</v>
      </c>
      <c r="K17" s="151" t="s">
        <v>87</v>
      </c>
      <c r="L17" s="151" t="s">
        <v>87</v>
      </c>
      <c r="M17" s="151" t="s">
        <v>87</v>
      </c>
      <c r="N17" s="151" t="s">
        <v>87</v>
      </c>
      <c r="O17" s="154" t="s">
        <v>87</v>
      </c>
      <c r="S17" s="54"/>
      <c r="X17" s="54"/>
    </row>
    <row r="18" spans="1:24" ht="13.5">
      <c r="A18" s="52">
        <v>17</v>
      </c>
      <c r="B18" s="53">
        <f>+'氏名・志望・出席日数'!B19</f>
        <v>0</v>
      </c>
      <c r="C18" s="151" t="s">
        <v>87</v>
      </c>
      <c r="D18" s="151" t="s">
        <v>87</v>
      </c>
      <c r="E18" s="151" t="s">
        <v>87</v>
      </c>
      <c r="F18" s="158" t="s">
        <v>87</v>
      </c>
      <c r="G18" s="151" t="s">
        <v>87</v>
      </c>
      <c r="H18" s="151" t="s">
        <v>87</v>
      </c>
      <c r="I18" s="151" t="s">
        <v>87</v>
      </c>
      <c r="J18" s="151" t="s">
        <v>87</v>
      </c>
      <c r="K18" s="151" t="s">
        <v>87</v>
      </c>
      <c r="L18" s="151" t="s">
        <v>87</v>
      </c>
      <c r="M18" s="151" t="s">
        <v>87</v>
      </c>
      <c r="N18" s="151" t="s">
        <v>87</v>
      </c>
      <c r="O18" s="154" t="s">
        <v>87</v>
      </c>
      <c r="S18" s="54"/>
      <c r="U18" s="54"/>
      <c r="X18" s="54"/>
    </row>
    <row r="19" spans="1:24" ht="13.5">
      <c r="A19" s="52">
        <v>18</v>
      </c>
      <c r="B19" s="53">
        <f>+'氏名・志望・出席日数'!B20</f>
        <v>0</v>
      </c>
      <c r="C19" s="151" t="s">
        <v>87</v>
      </c>
      <c r="D19" s="151" t="s">
        <v>87</v>
      </c>
      <c r="E19" s="151" t="s">
        <v>87</v>
      </c>
      <c r="F19" s="158" t="s">
        <v>87</v>
      </c>
      <c r="G19" s="151" t="s">
        <v>87</v>
      </c>
      <c r="H19" s="151" t="s">
        <v>87</v>
      </c>
      <c r="I19" s="151" t="s">
        <v>87</v>
      </c>
      <c r="J19" s="151" t="s">
        <v>87</v>
      </c>
      <c r="K19" s="151" t="s">
        <v>87</v>
      </c>
      <c r="L19" s="151" t="s">
        <v>87</v>
      </c>
      <c r="M19" s="151" t="s">
        <v>87</v>
      </c>
      <c r="N19" s="151" t="s">
        <v>87</v>
      </c>
      <c r="O19" s="154" t="s">
        <v>87</v>
      </c>
      <c r="X19" s="54"/>
    </row>
    <row r="20" spans="1:24" ht="13.5">
      <c r="A20" s="52">
        <v>19</v>
      </c>
      <c r="B20" s="53">
        <f>+'氏名・志望・出席日数'!B21</f>
        <v>0</v>
      </c>
      <c r="C20" s="151" t="s">
        <v>87</v>
      </c>
      <c r="D20" s="151" t="s">
        <v>87</v>
      </c>
      <c r="E20" s="151" t="s">
        <v>87</v>
      </c>
      <c r="F20" s="158" t="s">
        <v>87</v>
      </c>
      <c r="G20" s="151" t="s">
        <v>87</v>
      </c>
      <c r="H20" s="151" t="s">
        <v>87</v>
      </c>
      <c r="I20" s="151" t="s">
        <v>87</v>
      </c>
      <c r="J20" s="151" t="s">
        <v>87</v>
      </c>
      <c r="K20" s="151" t="s">
        <v>87</v>
      </c>
      <c r="L20" s="151" t="s">
        <v>87</v>
      </c>
      <c r="M20" s="151" t="s">
        <v>87</v>
      </c>
      <c r="N20" s="151" t="s">
        <v>87</v>
      </c>
      <c r="O20" s="154" t="s">
        <v>87</v>
      </c>
      <c r="X20" s="54"/>
    </row>
    <row r="21" spans="1:24" ht="13.5">
      <c r="A21" s="52">
        <v>20</v>
      </c>
      <c r="B21" s="53">
        <f>+'氏名・志望・出席日数'!B22</f>
        <v>0</v>
      </c>
      <c r="C21" s="151" t="s">
        <v>87</v>
      </c>
      <c r="D21" s="151" t="s">
        <v>87</v>
      </c>
      <c r="E21" s="151" t="s">
        <v>87</v>
      </c>
      <c r="F21" s="158" t="s">
        <v>87</v>
      </c>
      <c r="G21" s="151" t="s">
        <v>87</v>
      </c>
      <c r="H21" s="151" t="s">
        <v>87</v>
      </c>
      <c r="I21" s="151" t="s">
        <v>87</v>
      </c>
      <c r="J21" s="151" t="s">
        <v>87</v>
      </c>
      <c r="K21" s="151" t="s">
        <v>87</v>
      </c>
      <c r="L21" s="151" t="s">
        <v>87</v>
      </c>
      <c r="M21" s="151" t="s">
        <v>87</v>
      </c>
      <c r="N21" s="151" t="s">
        <v>87</v>
      </c>
      <c r="O21" s="154" t="s">
        <v>87</v>
      </c>
      <c r="X21" s="54"/>
    </row>
    <row r="22" spans="1:24" ht="13.5">
      <c r="A22" s="52">
        <v>21</v>
      </c>
      <c r="B22" s="53">
        <f>+'氏名・志望・出席日数'!B23</f>
        <v>0</v>
      </c>
      <c r="C22" s="151" t="s">
        <v>87</v>
      </c>
      <c r="D22" s="151" t="s">
        <v>87</v>
      </c>
      <c r="E22" s="151" t="s">
        <v>87</v>
      </c>
      <c r="F22" s="158" t="s">
        <v>87</v>
      </c>
      <c r="G22" s="151" t="s">
        <v>87</v>
      </c>
      <c r="H22" s="151" t="s">
        <v>87</v>
      </c>
      <c r="I22" s="151" t="s">
        <v>87</v>
      </c>
      <c r="J22" s="151" t="s">
        <v>87</v>
      </c>
      <c r="K22" s="151" t="s">
        <v>87</v>
      </c>
      <c r="L22" s="151" t="s">
        <v>87</v>
      </c>
      <c r="M22" s="151" t="s">
        <v>87</v>
      </c>
      <c r="N22" s="151" t="s">
        <v>87</v>
      </c>
      <c r="O22" s="154" t="s">
        <v>87</v>
      </c>
      <c r="X22" s="54"/>
    </row>
    <row r="23" spans="1:24" ht="13.5">
      <c r="A23" s="52">
        <v>22</v>
      </c>
      <c r="B23" s="53">
        <f>+'氏名・志望・出席日数'!B24</f>
        <v>0</v>
      </c>
      <c r="C23" s="151" t="s">
        <v>87</v>
      </c>
      <c r="D23" s="151" t="s">
        <v>87</v>
      </c>
      <c r="E23" s="151" t="s">
        <v>87</v>
      </c>
      <c r="F23" s="158" t="s">
        <v>87</v>
      </c>
      <c r="G23" s="151" t="s">
        <v>87</v>
      </c>
      <c r="H23" s="151" t="s">
        <v>87</v>
      </c>
      <c r="I23" s="151" t="s">
        <v>87</v>
      </c>
      <c r="J23" s="151" t="s">
        <v>87</v>
      </c>
      <c r="K23" s="151" t="s">
        <v>87</v>
      </c>
      <c r="L23" s="151" t="s">
        <v>87</v>
      </c>
      <c r="M23" s="151" t="s">
        <v>87</v>
      </c>
      <c r="N23" s="151" t="s">
        <v>87</v>
      </c>
      <c r="O23" s="154" t="s">
        <v>87</v>
      </c>
      <c r="S23" s="54"/>
      <c r="T23" s="54"/>
      <c r="X23" s="54"/>
    </row>
    <row r="24" spans="1:24" ht="13.5">
      <c r="A24" s="52">
        <v>23</v>
      </c>
      <c r="B24" s="53">
        <f>+'氏名・志望・出席日数'!B25</f>
        <v>0</v>
      </c>
      <c r="C24" s="151" t="s">
        <v>87</v>
      </c>
      <c r="D24" s="151" t="s">
        <v>87</v>
      </c>
      <c r="E24" s="151" t="s">
        <v>87</v>
      </c>
      <c r="F24" s="158" t="s">
        <v>87</v>
      </c>
      <c r="G24" s="151" t="s">
        <v>87</v>
      </c>
      <c r="H24" s="151" t="s">
        <v>87</v>
      </c>
      <c r="I24" s="151" t="s">
        <v>87</v>
      </c>
      <c r="J24" s="151" t="s">
        <v>87</v>
      </c>
      <c r="K24" s="151" t="s">
        <v>87</v>
      </c>
      <c r="L24" s="151" t="s">
        <v>87</v>
      </c>
      <c r="M24" s="151" t="s">
        <v>87</v>
      </c>
      <c r="N24" s="151" t="s">
        <v>87</v>
      </c>
      <c r="O24" s="154" t="s">
        <v>87</v>
      </c>
      <c r="T24" s="54"/>
      <c r="X24" s="54"/>
    </row>
    <row r="25" spans="1:24" ht="13.5">
      <c r="A25" s="52">
        <v>24</v>
      </c>
      <c r="B25" s="53">
        <f>+'氏名・志望・出席日数'!B26</f>
        <v>0</v>
      </c>
      <c r="C25" s="151" t="s">
        <v>87</v>
      </c>
      <c r="D25" s="151" t="s">
        <v>87</v>
      </c>
      <c r="E25" s="151" t="s">
        <v>87</v>
      </c>
      <c r="F25" s="158" t="s">
        <v>87</v>
      </c>
      <c r="G25" s="151" t="s">
        <v>87</v>
      </c>
      <c r="H25" s="151" t="s">
        <v>87</v>
      </c>
      <c r="I25" s="151" t="s">
        <v>87</v>
      </c>
      <c r="J25" s="151" t="s">
        <v>87</v>
      </c>
      <c r="K25" s="151" t="s">
        <v>87</v>
      </c>
      <c r="L25" s="151" t="s">
        <v>87</v>
      </c>
      <c r="M25" s="151" t="s">
        <v>87</v>
      </c>
      <c r="N25" s="151" t="s">
        <v>87</v>
      </c>
      <c r="O25" s="154" t="s">
        <v>87</v>
      </c>
      <c r="S25" s="54"/>
      <c r="X25" s="54"/>
    </row>
    <row r="26" spans="1:24" ht="13.5">
      <c r="A26" s="52">
        <v>25</v>
      </c>
      <c r="B26" s="53">
        <f>+'氏名・志望・出席日数'!B27</f>
        <v>0</v>
      </c>
      <c r="C26" s="151"/>
      <c r="D26" s="151"/>
      <c r="E26" s="151"/>
      <c r="F26" s="158"/>
      <c r="G26" s="151"/>
      <c r="H26" s="151"/>
      <c r="I26" s="151"/>
      <c r="J26" s="151"/>
      <c r="K26" s="151"/>
      <c r="L26" s="151"/>
      <c r="M26" s="151"/>
      <c r="N26" s="151"/>
      <c r="O26" s="154"/>
      <c r="X26" s="54"/>
    </row>
    <row r="27" spans="1:24" ht="13.5">
      <c r="A27" s="52">
        <v>26</v>
      </c>
      <c r="B27" s="53">
        <f>+'氏名・志望・出席日数'!B28</f>
        <v>0</v>
      </c>
      <c r="C27" s="151"/>
      <c r="D27" s="151"/>
      <c r="E27" s="151"/>
      <c r="F27" s="158"/>
      <c r="G27" s="151"/>
      <c r="H27" s="151"/>
      <c r="I27" s="151"/>
      <c r="J27" s="151"/>
      <c r="K27" s="151"/>
      <c r="L27" s="151"/>
      <c r="M27" s="151"/>
      <c r="N27" s="151"/>
      <c r="O27" s="154"/>
      <c r="S27" s="54"/>
      <c r="U27" s="54"/>
      <c r="X27" s="54"/>
    </row>
    <row r="28" spans="1:24" ht="13.5">
      <c r="A28" s="52">
        <v>27</v>
      </c>
      <c r="B28" s="53">
        <f>+'氏名・志望・出席日数'!B29</f>
        <v>0</v>
      </c>
      <c r="C28" s="151"/>
      <c r="D28" s="151"/>
      <c r="E28" s="151"/>
      <c r="F28" s="158"/>
      <c r="G28" s="151"/>
      <c r="H28" s="151"/>
      <c r="I28" s="151"/>
      <c r="J28" s="151"/>
      <c r="K28" s="151"/>
      <c r="L28" s="151"/>
      <c r="M28" s="151"/>
      <c r="N28" s="151"/>
      <c r="O28" s="154"/>
      <c r="X28" s="54"/>
    </row>
    <row r="29" spans="1:24" ht="13.5">
      <c r="A29" s="52">
        <v>28</v>
      </c>
      <c r="B29" s="53">
        <f>+'氏名・志望・出席日数'!B30</f>
        <v>0</v>
      </c>
      <c r="C29" s="151"/>
      <c r="D29" s="151"/>
      <c r="E29" s="151"/>
      <c r="F29" s="158"/>
      <c r="G29" s="151"/>
      <c r="H29" s="151"/>
      <c r="I29" s="151"/>
      <c r="J29" s="151"/>
      <c r="K29" s="151"/>
      <c r="L29" s="151"/>
      <c r="M29" s="151"/>
      <c r="N29" s="151"/>
      <c r="O29" s="154"/>
      <c r="X29" s="54"/>
    </row>
    <row r="30" spans="1:24" ht="13.5">
      <c r="A30" s="52">
        <v>29</v>
      </c>
      <c r="B30" s="53">
        <f>+'氏名・志望・出席日数'!B31</f>
        <v>0</v>
      </c>
      <c r="C30" s="151"/>
      <c r="D30" s="151"/>
      <c r="E30" s="151"/>
      <c r="F30" s="158"/>
      <c r="G30" s="151"/>
      <c r="H30" s="151"/>
      <c r="I30" s="151"/>
      <c r="J30" s="151"/>
      <c r="K30" s="151"/>
      <c r="L30" s="151"/>
      <c r="M30" s="151"/>
      <c r="N30" s="151"/>
      <c r="O30" s="154"/>
      <c r="X30" s="54"/>
    </row>
    <row r="31" spans="1:24" ht="13.5">
      <c r="A31" s="52">
        <v>30</v>
      </c>
      <c r="B31" s="53">
        <f>+'氏名・志望・出席日数'!B32</f>
        <v>0</v>
      </c>
      <c r="C31" s="151"/>
      <c r="D31" s="151"/>
      <c r="E31" s="151"/>
      <c r="F31" s="158"/>
      <c r="G31" s="151"/>
      <c r="H31" s="151"/>
      <c r="I31" s="151"/>
      <c r="J31" s="151"/>
      <c r="K31" s="151"/>
      <c r="L31" s="151"/>
      <c r="M31" s="151"/>
      <c r="N31" s="151"/>
      <c r="O31" s="154"/>
      <c r="X31" s="54"/>
    </row>
    <row r="32" spans="1:24" ht="13.5">
      <c r="A32" s="52">
        <v>31</v>
      </c>
      <c r="B32" s="53">
        <f>+'氏名・志望・出席日数'!B33</f>
        <v>0</v>
      </c>
      <c r="C32" s="151"/>
      <c r="D32" s="151"/>
      <c r="E32" s="151"/>
      <c r="F32" s="158"/>
      <c r="G32" s="151"/>
      <c r="H32" s="151"/>
      <c r="I32" s="151"/>
      <c r="J32" s="151"/>
      <c r="K32" s="151"/>
      <c r="L32" s="151"/>
      <c r="M32" s="151"/>
      <c r="N32" s="151"/>
      <c r="O32" s="154"/>
      <c r="X32" s="54"/>
    </row>
    <row r="33" spans="1:24" ht="13.5">
      <c r="A33" s="52">
        <v>32</v>
      </c>
      <c r="B33" s="53">
        <f>+'氏名・志望・出席日数'!B34</f>
        <v>0</v>
      </c>
      <c r="C33" s="151"/>
      <c r="D33" s="151"/>
      <c r="E33" s="151"/>
      <c r="F33" s="158"/>
      <c r="G33" s="151"/>
      <c r="H33" s="151"/>
      <c r="I33" s="151"/>
      <c r="J33" s="151"/>
      <c r="K33" s="151"/>
      <c r="L33" s="151"/>
      <c r="M33" s="151"/>
      <c r="N33" s="151"/>
      <c r="O33" s="154"/>
      <c r="X33" s="54"/>
    </row>
    <row r="34" spans="1:24" ht="13.5">
      <c r="A34" s="52">
        <v>33</v>
      </c>
      <c r="B34" s="53">
        <f>+'氏名・志望・出席日数'!B35</f>
        <v>0</v>
      </c>
      <c r="C34" s="151"/>
      <c r="D34" s="151"/>
      <c r="E34" s="151"/>
      <c r="F34" s="158"/>
      <c r="G34" s="151"/>
      <c r="H34" s="151"/>
      <c r="I34" s="151"/>
      <c r="J34" s="151"/>
      <c r="K34" s="151"/>
      <c r="L34" s="151"/>
      <c r="M34" s="151"/>
      <c r="N34" s="151"/>
      <c r="O34" s="154"/>
      <c r="X34" s="54"/>
    </row>
    <row r="35" spans="1:24" ht="13.5">
      <c r="A35" s="52">
        <v>34</v>
      </c>
      <c r="B35" s="53">
        <f>+'氏名・志望・出席日数'!B36</f>
        <v>0</v>
      </c>
      <c r="C35" s="151"/>
      <c r="D35" s="151"/>
      <c r="E35" s="151"/>
      <c r="F35" s="158"/>
      <c r="G35" s="151"/>
      <c r="H35" s="151"/>
      <c r="I35" s="151"/>
      <c r="J35" s="151"/>
      <c r="K35" s="151"/>
      <c r="L35" s="151"/>
      <c r="M35" s="151"/>
      <c r="N35" s="151"/>
      <c r="O35" s="154"/>
      <c r="X35" s="54"/>
    </row>
    <row r="36" spans="1:24" ht="13.5">
      <c r="A36" s="52">
        <v>35</v>
      </c>
      <c r="B36" s="53">
        <f>+'氏名・志望・出席日数'!B37</f>
        <v>0</v>
      </c>
      <c r="C36" s="151"/>
      <c r="D36" s="151"/>
      <c r="E36" s="151"/>
      <c r="F36" s="158"/>
      <c r="G36" s="151"/>
      <c r="H36" s="151"/>
      <c r="I36" s="151"/>
      <c r="J36" s="151"/>
      <c r="K36" s="151"/>
      <c r="L36" s="151"/>
      <c r="M36" s="151"/>
      <c r="N36" s="151"/>
      <c r="O36" s="154"/>
      <c r="X36" s="54"/>
    </row>
    <row r="37" spans="1:24" ht="13.5">
      <c r="A37" s="52">
        <v>36</v>
      </c>
      <c r="B37" s="53">
        <f>+'氏名・志望・出席日数'!B38</f>
        <v>0</v>
      </c>
      <c r="C37" s="151"/>
      <c r="D37" s="151"/>
      <c r="E37" s="151"/>
      <c r="F37" s="158"/>
      <c r="G37" s="151"/>
      <c r="H37" s="151"/>
      <c r="I37" s="151"/>
      <c r="J37" s="151"/>
      <c r="K37" s="151"/>
      <c r="L37" s="151"/>
      <c r="M37" s="151"/>
      <c r="N37" s="151"/>
      <c r="O37" s="154"/>
      <c r="X37" s="54"/>
    </row>
    <row r="38" spans="1:24" ht="13.5">
      <c r="A38" s="52">
        <v>37</v>
      </c>
      <c r="B38" s="53">
        <f>+'氏名・志望・出席日数'!B39</f>
        <v>0</v>
      </c>
      <c r="C38" s="151"/>
      <c r="D38" s="151"/>
      <c r="E38" s="151"/>
      <c r="F38" s="158"/>
      <c r="G38" s="151"/>
      <c r="H38" s="151"/>
      <c r="I38" s="151"/>
      <c r="J38" s="151"/>
      <c r="K38" s="151"/>
      <c r="L38" s="151"/>
      <c r="M38" s="151"/>
      <c r="N38" s="151"/>
      <c r="O38" s="154"/>
      <c r="X38" s="54"/>
    </row>
    <row r="39" spans="1:24" ht="13.5">
      <c r="A39" s="52">
        <v>38</v>
      </c>
      <c r="B39" s="53">
        <f>+'氏名・志望・出席日数'!B40</f>
        <v>0</v>
      </c>
      <c r="C39" s="151"/>
      <c r="D39" s="151"/>
      <c r="E39" s="151"/>
      <c r="F39" s="158"/>
      <c r="G39" s="151"/>
      <c r="H39" s="151"/>
      <c r="I39" s="151"/>
      <c r="J39" s="151"/>
      <c r="K39" s="151"/>
      <c r="L39" s="151"/>
      <c r="M39" s="151"/>
      <c r="N39" s="151"/>
      <c r="O39" s="154"/>
      <c r="R39" s="54"/>
      <c r="X39" s="54"/>
    </row>
    <row r="40" spans="1:24" ht="13.5">
      <c r="A40" s="52">
        <v>39</v>
      </c>
      <c r="B40" s="53">
        <f>+'氏名・志望・出席日数'!B41</f>
        <v>0</v>
      </c>
      <c r="C40" s="151"/>
      <c r="D40" s="151"/>
      <c r="E40" s="151"/>
      <c r="F40" s="158"/>
      <c r="G40" s="151"/>
      <c r="H40" s="151"/>
      <c r="I40" s="151"/>
      <c r="J40" s="151"/>
      <c r="K40" s="151"/>
      <c r="L40" s="151"/>
      <c r="M40" s="151"/>
      <c r="N40" s="151"/>
      <c r="O40" s="154"/>
      <c r="X40" s="54"/>
    </row>
    <row r="41" spans="1:24" ht="13.5">
      <c r="A41" s="52">
        <v>40</v>
      </c>
      <c r="B41" s="53">
        <f>+'氏名・志望・出席日数'!B42</f>
        <v>0</v>
      </c>
      <c r="C41" s="151"/>
      <c r="D41" s="151"/>
      <c r="E41" s="151"/>
      <c r="F41" s="158"/>
      <c r="G41" s="151"/>
      <c r="H41" s="151"/>
      <c r="I41" s="151"/>
      <c r="J41" s="151"/>
      <c r="K41" s="151"/>
      <c r="L41" s="151"/>
      <c r="M41" s="151"/>
      <c r="N41" s="151"/>
      <c r="O41" s="154"/>
      <c r="X41" s="54"/>
    </row>
    <row r="42" spans="1:24" ht="14.25" thickBot="1">
      <c r="A42" s="52">
        <v>41</v>
      </c>
      <c r="B42" s="53">
        <f>+'氏名・志望・出席日数'!B43</f>
        <v>0</v>
      </c>
      <c r="C42" s="151"/>
      <c r="D42" s="151"/>
      <c r="E42" s="151"/>
      <c r="F42" s="159"/>
      <c r="G42" s="155"/>
      <c r="H42" s="155"/>
      <c r="I42" s="155"/>
      <c r="J42" s="155"/>
      <c r="K42" s="155"/>
      <c r="L42" s="155"/>
      <c r="M42" s="155"/>
      <c r="N42" s="155"/>
      <c r="O42" s="156"/>
      <c r="X42" s="54"/>
    </row>
    <row r="43" spans="1:32" ht="13.5">
      <c r="A43" s="52">
        <v>1</v>
      </c>
      <c r="B43" s="53">
        <v>2</v>
      </c>
      <c r="C43" s="52">
        <v>3</v>
      </c>
      <c r="D43" s="52">
        <v>4</v>
      </c>
      <c r="E43" s="53">
        <v>5</v>
      </c>
      <c r="F43" s="52">
        <v>6</v>
      </c>
      <c r="G43" s="52">
        <v>7</v>
      </c>
      <c r="H43" s="53">
        <v>8</v>
      </c>
      <c r="I43" s="52">
        <v>9</v>
      </c>
      <c r="J43" s="52">
        <v>10</v>
      </c>
      <c r="K43" s="53">
        <v>11</v>
      </c>
      <c r="L43" s="52">
        <v>12</v>
      </c>
      <c r="M43" s="52">
        <v>13</v>
      </c>
      <c r="N43" s="53">
        <v>14</v>
      </c>
      <c r="O43" s="52">
        <v>15</v>
      </c>
      <c r="P43" s="52">
        <v>16</v>
      </c>
      <c r="Q43" s="53">
        <v>17</v>
      </c>
      <c r="R43" s="52">
        <v>18</v>
      </c>
      <c r="S43" s="52">
        <v>19</v>
      </c>
      <c r="T43" s="53">
        <v>20</v>
      </c>
      <c r="U43" s="52">
        <v>21</v>
      </c>
      <c r="V43" s="52">
        <v>22</v>
      </c>
      <c r="W43" s="53">
        <v>23</v>
      </c>
      <c r="X43" s="52">
        <v>24</v>
      </c>
      <c r="Z43" s="53"/>
      <c r="AC43" s="53"/>
      <c r="AF43" s="53"/>
    </row>
    <row r="44" ht="13.5">
      <c r="B44" s="53"/>
    </row>
    <row r="45" ht="13.5">
      <c r="B45" s="53"/>
    </row>
    <row r="46" ht="13.5">
      <c r="B46" s="53"/>
    </row>
    <row r="47" ht="13.5">
      <c r="B47" s="53" t="s">
        <v>109</v>
      </c>
    </row>
    <row r="48" ht="13.5">
      <c r="B48" s="53" t="s">
        <v>110</v>
      </c>
    </row>
    <row r="49" ht="13.5">
      <c r="B49" s="53" t="s">
        <v>111</v>
      </c>
    </row>
  </sheetData>
  <conditionalFormatting sqref="C2:O42">
    <cfRule type="cellIs" priority="1" dxfId="0" operator="equal" stopIfTrue="1">
      <formula>$B$47</formula>
    </cfRule>
    <cfRule type="cellIs" priority="2" dxfId="2" operator="equal" stopIfTrue="1">
      <formula>$B$49</formula>
    </cfRule>
  </conditionalFormatting>
  <dataValidations count="1">
    <dataValidation type="list" allowBlank="1" showInputMessage="1" showErrorMessage="1" sqref="C2:O42">
      <formula1>$B$47:$B$49</formula1>
    </dataValidation>
  </dataValidation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1">
    <pageSetUpPr fitToPage="1"/>
  </sheetPr>
  <dimension ref="A2:BK313"/>
  <sheetViews>
    <sheetView tabSelected="1" view="pageBreakPreview" zoomScale="75" zoomScaleSheetLayoutView="75" workbookViewId="0" topLeftCell="F1">
      <pane ySplit="16" topLeftCell="BM32" activePane="bottomLeft" state="frozen"/>
      <selection pane="topLeft" activeCell="A1" sqref="A1"/>
      <selection pane="bottomLeft" activeCell="T2" sqref="T2"/>
    </sheetView>
  </sheetViews>
  <sheetFormatPr defaultColWidth="9.00390625" defaultRowHeight="13.5"/>
  <cols>
    <col min="1" max="2" width="3.125" style="0" customWidth="1"/>
    <col min="3" max="3" width="5.625" style="0" customWidth="1"/>
    <col min="4" max="39" width="3.00390625" style="0" customWidth="1"/>
    <col min="40" max="41" width="1.4921875" style="0" customWidth="1"/>
    <col min="42" max="47" width="2.75390625" style="0" customWidth="1"/>
    <col min="48" max="48" width="4.125" style="0" customWidth="1"/>
    <col min="49" max="50" width="2.375" style="0" customWidth="1"/>
    <col min="51" max="59" width="3.50390625" style="0" customWidth="1"/>
    <col min="60" max="60" width="2.00390625" style="0" customWidth="1"/>
    <col min="61" max="61" width="2.875" style="0" customWidth="1"/>
    <col min="62" max="62" width="5.50390625" style="0" customWidth="1"/>
    <col min="63" max="63" width="11.75390625" style="0" customWidth="1"/>
    <col min="64" max="64" width="1.12109375" style="0" customWidth="1"/>
  </cols>
  <sheetData>
    <row r="1" ht="37.5" customHeight="1" thickBot="1"/>
    <row r="2" spans="1:15" ht="69" customHeight="1" thickBot="1">
      <c r="A2" s="212" t="s">
        <v>140</v>
      </c>
      <c r="B2" s="212"/>
      <c r="C2" s="212"/>
      <c r="D2" s="212"/>
      <c r="E2" s="212"/>
      <c r="F2" s="212"/>
      <c r="G2" s="212"/>
      <c r="H2" s="414">
        <v>3</v>
      </c>
      <c r="I2" s="415"/>
      <c r="J2" s="416"/>
      <c r="K2" s="212"/>
      <c r="L2" s="212"/>
      <c r="M2" s="212" t="s">
        <v>141</v>
      </c>
      <c r="O2" s="168"/>
    </row>
    <row r="3" spans="2:5" ht="13.5" customHeight="1">
      <c r="B3" s="275" t="s">
        <v>237</v>
      </c>
      <c r="C3" s="275"/>
      <c r="D3" s="275"/>
      <c r="E3" s="275"/>
    </row>
    <row r="4" spans="2:31" ht="14.25" thickBot="1">
      <c r="B4" s="1"/>
      <c r="C4" s="167"/>
      <c r="AB4" s="168"/>
      <c r="AC4" s="168"/>
      <c r="AD4" s="168"/>
      <c r="AE4" s="168"/>
    </row>
    <row r="5" spans="1:63" ht="10.5" customHeight="1" thickTop="1">
      <c r="A5" s="451"/>
      <c r="B5" s="452"/>
      <c r="C5" s="169"/>
      <c r="D5" s="169"/>
      <c r="E5" s="170"/>
      <c r="F5" s="170"/>
      <c r="G5" s="170"/>
      <c r="H5" s="170"/>
      <c r="I5" s="170"/>
      <c r="J5" s="170"/>
      <c r="K5" s="170"/>
      <c r="L5" s="170"/>
      <c r="M5" s="170"/>
      <c r="N5" s="170"/>
      <c r="O5" s="170"/>
      <c r="P5" s="170"/>
      <c r="Q5" s="170"/>
      <c r="R5" s="170"/>
      <c r="S5" s="2"/>
      <c r="T5" s="2"/>
      <c r="AB5" s="3"/>
      <c r="AC5" s="49"/>
      <c r="AD5" s="171"/>
      <c r="AE5" s="171"/>
      <c r="AF5" s="417" t="s">
        <v>238</v>
      </c>
      <c r="AG5" s="283"/>
      <c r="AH5" s="283"/>
      <c r="AI5" s="283"/>
      <c r="AJ5" s="283"/>
      <c r="AK5" s="283"/>
      <c r="AL5" s="283"/>
      <c r="AM5" s="283"/>
      <c r="AN5" s="283"/>
      <c r="AO5" s="283"/>
      <c r="AP5" s="283"/>
      <c r="AQ5" s="283"/>
      <c r="AR5" s="283"/>
      <c r="AS5" s="283"/>
      <c r="AT5" s="283"/>
      <c r="AU5" s="284"/>
      <c r="AV5" s="417" t="s">
        <v>239</v>
      </c>
      <c r="AW5" s="283"/>
      <c r="AX5" s="283"/>
      <c r="AY5" s="283"/>
      <c r="AZ5" s="283"/>
      <c r="BA5" s="283"/>
      <c r="BB5" s="283"/>
      <c r="BC5" s="283"/>
      <c r="BD5" s="283"/>
      <c r="BE5" s="283"/>
      <c r="BF5" s="283"/>
      <c r="BG5" s="283"/>
      <c r="BH5" s="283"/>
      <c r="BI5" s="172" t="s">
        <v>240</v>
      </c>
      <c r="BJ5" s="454" t="s">
        <v>241</v>
      </c>
      <c r="BK5" s="455"/>
    </row>
    <row r="6" spans="1:63" ht="10.5" customHeight="1">
      <c r="A6" s="451"/>
      <c r="B6" s="452"/>
      <c r="C6" s="169"/>
      <c r="D6" s="169"/>
      <c r="E6" s="170"/>
      <c r="F6" s="170"/>
      <c r="G6" s="170"/>
      <c r="H6" s="170"/>
      <c r="I6" s="170"/>
      <c r="J6" s="170"/>
      <c r="K6" s="170"/>
      <c r="L6" s="170"/>
      <c r="M6" s="170"/>
      <c r="N6" s="170"/>
      <c r="O6" s="170"/>
      <c r="P6" s="170"/>
      <c r="Q6" s="170"/>
      <c r="R6" s="170"/>
      <c r="S6" s="2"/>
      <c r="T6" s="2"/>
      <c r="U6" s="173" t="s">
        <v>0</v>
      </c>
      <c r="V6" s="458" t="s">
        <v>8</v>
      </c>
      <c r="W6" s="217"/>
      <c r="X6" s="217"/>
      <c r="Y6" s="217"/>
      <c r="Z6" s="217"/>
      <c r="AA6" s="174"/>
      <c r="AB6" s="3"/>
      <c r="AC6" s="171"/>
      <c r="AD6" s="171"/>
      <c r="AE6" s="171"/>
      <c r="AF6" s="285"/>
      <c r="AG6" s="286"/>
      <c r="AH6" s="286"/>
      <c r="AI6" s="286"/>
      <c r="AJ6" s="286"/>
      <c r="AK6" s="286"/>
      <c r="AL6" s="286"/>
      <c r="AM6" s="286"/>
      <c r="AN6" s="286"/>
      <c r="AO6" s="286"/>
      <c r="AP6" s="286"/>
      <c r="AQ6" s="286"/>
      <c r="AR6" s="286"/>
      <c r="AS6" s="286"/>
      <c r="AT6" s="286"/>
      <c r="AU6" s="287"/>
      <c r="AV6" s="285"/>
      <c r="AW6" s="286"/>
      <c r="AX6" s="286"/>
      <c r="AY6" s="286"/>
      <c r="AZ6" s="286"/>
      <c r="BA6" s="286"/>
      <c r="BB6" s="286"/>
      <c r="BC6" s="286"/>
      <c r="BD6" s="286"/>
      <c r="BE6" s="286"/>
      <c r="BF6" s="286"/>
      <c r="BG6" s="286"/>
      <c r="BH6" s="286"/>
      <c r="BI6" s="177"/>
      <c r="BJ6" s="456"/>
      <c r="BK6" s="457"/>
    </row>
    <row r="7" spans="1:63" ht="10.5" customHeight="1">
      <c r="A7" s="453"/>
      <c r="B7" s="452"/>
      <c r="C7" s="169"/>
      <c r="D7" s="169"/>
      <c r="E7" s="170"/>
      <c r="F7" s="170"/>
      <c r="G7" s="170"/>
      <c r="H7" s="170"/>
      <c r="I7" s="170"/>
      <c r="J7" s="170"/>
      <c r="K7" s="170"/>
      <c r="L7" s="170"/>
      <c r="M7" s="170"/>
      <c r="N7" s="170"/>
      <c r="O7" s="170"/>
      <c r="P7" s="170"/>
      <c r="Q7" s="170"/>
      <c r="R7" s="170"/>
      <c r="S7" s="178"/>
      <c r="T7" s="178"/>
      <c r="U7" s="179"/>
      <c r="V7" s="459"/>
      <c r="W7" s="459"/>
      <c r="X7" s="459"/>
      <c r="Y7" s="459"/>
      <c r="Z7" s="459"/>
      <c r="AA7" s="181"/>
      <c r="AB7" s="3"/>
      <c r="AC7" s="50"/>
      <c r="AD7" s="182"/>
      <c r="AE7" s="183"/>
      <c r="AF7" s="313" t="s">
        <v>35</v>
      </c>
      <c r="AG7" s="283"/>
      <c r="AH7" s="284"/>
      <c r="AI7" s="462" t="str">
        <f>+VLOOKUP($H$2,氏名志望校,6)</f>
        <v>出雲工業</v>
      </c>
      <c r="AJ7" s="463"/>
      <c r="AK7" s="463"/>
      <c r="AL7" s="463"/>
      <c r="AM7" s="463"/>
      <c r="AN7" s="463"/>
      <c r="AO7" s="463"/>
      <c r="AP7" s="463"/>
      <c r="AQ7" s="463"/>
      <c r="AR7" s="283" t="s">
        <v>242</v>
      </c>
      <c r="AS7" s="283"/>
      <c r="AT7" s="283"/>
      <c r="AU7" s="284"/>
      <c r="AV7" s="313" t="s">
        <v>35</v>
      </c>
      <c r="AW7" s="283"/>
      <c r="AX7" s="284"/>
      <c r="AY7" s="462" t="str">
        <f>IF(VLOOKUP($H$2,氏名志望校,9)="","",VLOOKUP($H$2,氏名志望校,9))</f>
        <v>江津工業</v>
      </c>
      <c r="AZ7" s="463"/>
      <c r="BA7" s="463"/>
      <c r="BB7" s="463"/>
      <c r="BC7" s="463"/>
      <c r="BD7" s="463"/>
      <c r="BE7" s="466" t="s">
        <v>242</v>
      </c>
      <c r="BF7" s="466"/>
      <c r="BG7" s="466"/>
      <c r="BH7" s="467"/>
      <c r="BI7" s="470"/>
      <c r="BJ7" s="321"/>
      <c r="BK7" s="471"/>
    </row>
    <row r="8" spans="1:63" ht="10.5" customHeight="1">
      <c r="A8" s="170"/>
      <c r="B8" s="167"/>
      <c r="C8" s="169"/>
      <c r="D8" s="169"/>
      <c r="E8" s="170"/>
      <c r="F8" s="170"/>
      <c r="G8" s="170"/>
      <c r="H8" s="170"/>
      <c r="I8" s="170"/>
      <c r="J8" s="170"/>
      <c r="K8" s="170"/>
      <c r="L8" s="170"/>
      <c r="M8" s="170"/>
      <c r="N8" s="170"/>
      <c r="O8" s="170"/>
      <c r="P8" s="170"/>
      <c r="Q8" s="170"/>
      <c r="R8" s="170"/>
      <c r="S8" s="178"/>
      <c r="T8" s="178"/>
      <c r="U8" s="184"/>
      <c r="V8" s="478" t="s">
        <v>9</v>
      </c>
      <c r="W8" s="459"/>
      <c r="X8" s="459"/>
      <c r="Y8" s="459"/>
      <c r="Z8" s="459"/>
      <c r="AA8" s="185"/>
      <c r="AB8" s="3"/>
      <c r="AC8" s="50"/>
      <c r="AD8" s="182"/>
      <c r="AE8" s="183"/>
      <c r="AF8" s="460"/>
      <c r="AG8" s="260"/>
      <c r="AH8" s="461"/>
      <c r="AI8" s="464"/>
      <c r="AJ8" s="465"/>
      <c r="AK8" s="465"/>
      <c r="AL8" s="465"/>
      <c r="AM8" s="465"/>
      <c r="AN8" s="465"/>
      <c r="AO8" s="465"/>
      <c r="AP8" s="465"/>
      <c r="AQ8" s="465"/>
      <c r="AR8" s="257"/>
      <c r="AS8" s="257"/>
      <c r="AT8" s="257"/>
      <c r="AU8" s="324"/>
      <c r="AV8" s="460"/>
      <c r="AW8" s="260"/>
      <c r="AX8" s="461"/>
      <c r="AY8" s="464"/>
      <c r="AZ8" s="465"/>
      <c r="BA8" s="465"/>
      <c r="BB8" s="465"/>
      <c r="BC8" s="465"/>
      <c r="BD8" s="465"/>
      <c r="BE8" s="468"/>
      <c r="BF8" s="468"/>
      <c r="BG8" s="468"/>
      <c r="BH8" s="469"/>
      <c r="BI8" s="472"/>
      <c r="BJ8" s="473"/>
      <c r="BK8" s="474"/>
    </row>
    <row r="9" spans="1:63" ht="10.5" customHeight="1">
      <c r="A9" s="170"/>
      <c r="B9" s="167"/>
      <c r="C9" s="169"/>
      <c r="D9" s="169"/>
      <c r="E9" s="170"/>
      <c r="F9" s="170"/>
      <c r="G9" s="170"/>
      <c r="H9" s="170"/>
      <c r="I9" s="170"/>
      <c r="J9" s="170"/>
      <c r="K9" s="170"/>
      <c r="L9" s="170"/>
      <c r="M9" s="170"/>
      <c r="N9" s="170"/>
      <c r="O9" s="170"/>
      <c r="P9" s="170"/>
      <c r="Q9" s="170"/>
      <c r="R9" s="170"/>
      <c r="S9" s="178"/>
      <c r="T9" s="188"/>
      <c r="U9" s="189"/>
      <c r="V9" s="260"/>
      <c r="W9" s="260"/>
      <c r="X9" s="260"/>
      <c r="Y9" s="260"/>
      <c r="Z9" s="260"/>
      <c r="AA9" s="190"/>
      <c r="AB9" s="3"/>
      <c r="AC9" s="50"/>
      <c r="AD9" s="182"/>
      <c r="AE9" s="183"/>
      <c r="AF9" s="410" t="s">
        <v>36</v>
      </c>
      <c r="AG9" s="411"/>
      <c r="AH9" s="412"/>
      <c r="AI9" s="464"/>
      <c r="AJ9" s="465"/>
      <c r="AK9" s="465"/>
      <c r="AL9" s="465"/>
      <c r="AM9" s="465"/>
      <c r="AN9" s="465"/>
      <c r="AO9" s="465"/>
      <c r="AP9" s="465"/>
      <c r="AQ9" s="465"/>
      <c r="AR9" s="257"/>
      <c r="AS9" s="257"/>
      <c r="AT9" s="257"/>
      <c r="AU9" s="324"/>
      <c r="AV9" s="410" t="s">
        <v>36</v>
      </c>
      <c r="AW9" s="411"/>
      <c r="AX9" s="412"/>
      <c r="AY9" s="464"/>
      <c r="AZ9" s="465"/>
      <c r="BA9" s="465"/>
      <c r="BB9" s="465"/>
      <c r="BC9" s="465"/>
      <c r="BD9" s="465"/>
      <c r="BE9" s="468"/>
      <c r="BF9" s="468"/>
      <c r="BG9" s="468"/>
      <c r="BH9" s="469"/>
      <c r="BI9" s="472"/>
      <c r="BJ9" s="473"/>
      <c r="BK9" s="474"/>
    </row>
    <row r="10" spans="2:63" ht="10.5" customHeight="1">
      <c r="B10" s="170"/>
      <c r="C10" s="169"/>
      <c r="D10" s="169"/>
      <c r="E10" s="170"/>
      <c r="F10" s="170"/>
      <c r="G10" s="170"/>
      <c r="H10" s="170"/>
      <c r="I10" s="170"/>
      <c r="J10" s="170"/>
      <c r="K10" s="170"/>
      <c r="L10" s="170"/>
      <c r="M10" s="170"/>
      <c r="N10" s="170"/>
      <c r="O10" s="170"/>
      <c r="P10" s="170"/>
      <c r="Q10" s="170"/>
      <c r="R10" s="170"/>
      <c r="S10" s="178"/>
      <c r="T10" s="188"/>
      <c r="U10" s="10"/>
      <c r="V10" s="164"/>
      <c r="W10" s="48"/>
      <c r="X10" s="187"/>
      <c r="Y10" s="187"/>
      <c r="Z10" s="187"/>
      <c r="AA10" s="10"/>
      <c r="AB10" s="3"/>
      <c r="AC10" s="182"/>
      <c r="AD10" s="182"/>
      <c r="AE10" s="183"/>
      <c r="AF10" s="311"/>
      <c r="AG10" s="413"/>
      <c r="AH10" s="312"/>
      <c r="AI10" s="464"/>
      <c r="AJ10" s="465"/>
      <c r="AK10" s="465"/>
      <c r="AL10" s="465"/>
      <c r="AM10" s="465"/>
      <c r="AN10" s="465"/>
      <c r="AO10" s="465"/>
      <c r="AP10" s="465"/>
      <c r="AQ10" s="465"/>
      <c r="AR10" s="257"/>
      <c r="AS10" s="257"/>
      <c r="AT10" s="257"/>
      <c r="AU10" s="324"/>
      <c r="AV10" s="311"/>
      <c r="AW10" s="413"/>
      <c r="AX10" s="312"/>
      <c r="AY10" s="464"/>
      <c r="AZ10" s="465"/>
      <c r="BA10" s="465"/>
      <c r="BB10" s="465"/>
      <c r="BC10" s="465"/>
      <c r="BD10" s="465"/>
      <c r="BE10" s="468"/>
      <c r="BF10" s="468"/>
      <c r="BG10" s="468"/>
      <c r="BH10" s="469"/>
      <c r="BI10" s="472"/>
      <c r="BJ10" s="473"/>
      <c r="BK10" s="474"/>
    </row>
    <row r="11" spans="2:63" ht="10.5" customHeight="1">
      <c r="B11" s="178" t="s">
        <v>0</v>
      </c>
      <c r="C11" s="178"/>
      <c r="D11" s="178"/>
      <c r="E11" s="178"/>
      <c r="F11" s="178"/>
      <c r="G11" s="178"/>
      <c r="H11" s="191"/>
      <c r="I11" s="178"/>
      <c r="J11" s="178"/>
      <c r="K11" s="178"/>
      <c r="L11" s="178"/>
      <c r="M11" s="178"/>
      <c r="N11" s="178"/>
      <c r="O11" s="178"/>
      <c r="P11" s="178"/>
      <c r="Q11" s="178"/>
      <c r="R11" s="178"/>
      <c r="S11" s="178"/>
      <c r="T11" s="188"/>
      <c r="U11" s="188" t="s">
        <v>0</v>
      </c>
      <c r="V11" s="171"/>
      <c r="W11" s="171"/>
      <c r="X11" s="171"/>
      <c r="Y11" s="171"/>
      <c r="Z11" s="171"/>
      <c r="AA11" s="188"/>
      <c r="AB11" s="3"/>
      <c r="AC11" s="48"/>
      <c r="AD11" s="47"/>
      <c r="AE11" s="46"/>
      <c r="AF11" s="288" t="s">
        <v>243</v>
      </c>
      <c r="AG11" s="289"/>
      <c r="AH11" s="290"/>
      <c r="AI11" s="479"/>
      <c r="AJ11" s="480"/>
      <c r="AK11" s="480"/>
      <c r="AL11" s="480"/>
      <c r="AM11" s="411" t="s">
        <v>188</v>
      </c>
      <c r="AN11" s="411"/>
      <c r="AO11" s="411"/>
      <c r="AP11" s="483" t="str">
        <f>+VLOOKUP($H$2,氏名志望校,8)</f>
        <v>電子機械</v>
      </c>
      <c r="AQ11" s="411"/>
      <c r="AR11" s="411"/>
      <c r="AS11" s="411"/>
      <c r="AT11" s="483" t="s">
        <v>244</v>
      </c>
      <c r="AU11" s="412"/>
      <c r="AV11" s="288" t="s">
        <v>243</v>
      </c>
      <c r="AW11" s="289"/>
      <c r="AX11" s="290"/>
      <c r="AY11" s="479"/>
      <c r="AZ11" s="480"/>
      <c r="BA11" s="480"/>
      <c r="BB11" s="486" t="s">
        <v>188</v>
      </c>
      <c r="BC11" s="411"/>
      <c r="BD11" s="486" t="str">
        <f>IF(VLOOKUP($H$2,氏名志望校,11)="","",VLOOKUP($H$2,氏名志望校,11))</f>
        <v>機械</v>
      </c>
      <c r="BE11" s="411"/>
      <c r="BF11" s="411"/>
      <c r="BG11" s="486" t="s">
        <v>244</v>
      </c>
      <c r="BH11" s="487"/>
      <c r="BI11" s="472"/>
      <c r="BJ11" s="473"/>
      <c r="BK11" s="474"/>
    </row>
    <row r="12" spans="2:63" ht="10.5" customHeight="1" thickBot="1">
      <c r="B12" s="192"/>
      <c r="C12" s="192"/>
      <c r="D12" s="192"/>
      <c r="E12" s="192"/>
      <c r="F12" s="192"/>
      <c r="G12" s="192"/>
      <c r="H12" s="192"/>
      <c r="I12" s="192"/>
      <c r="J12" s="192"/>
      <c r="K12" s="192"/>
      <c r="L12" s="192"/>
      <c r="M12" s="192"/>
      <c r="N12" s="192"/>
      <c r="O12" s="192"/>
      <c r="P12" s="192"/>
      <c r="Q12" s="192"/>
      <c r="R12" s="192"/>
      <c r="S12" s="192"/>
      <c r="T12" s="192"/>
      <c r="U12" s="11"/>
      <c r="V12" s="11"/>
      <c r="W12" s="11"/>
      <c r="X12" s="3"/>
      <c r="Y12" s="3"/>
      <c r="Z12" s="3"/>
      <c r="AA12" s="3"/>
      <c r="AB12" s="3"/>
      <c r="AC12" s="47"/>
      <c r="AD12" s="47"/>
      <c r="AE12" s="46"/>
      <c r="AF12" s="291"/>
      <c r="AG12" s="292"/>
      <c r="AH12" s="290"/>
      <c r="AI12" s="481"/>
      <c r="AJ12" s="482"/>
      <c r="AK12" s="482"/>
      <c r="AL12" s="482"/>
      <c r="AM12" s="483"/>
      <c r="AN12" s="483"/>
      <c r="AO12" s="483"/>
      <c r="AP12" s="483"/>
      <c r="AQ12" s="483"/>
      <c r="AR12" s="483"/>
      <c r="AS12" s="483"/>
      <c r="AT12" s="483"/>
      <c r="AU12" s="412"/>
      <c r="AV12" s="291"/>
      <c r="AW12" s="292"/>
      <c r="AX12" s="290"/>
      <c r="AY12" s="484"/>
      <c r="AZ12" s="485"/>
      <c r="BA12" s="485"/>
      <c r="BB12" s="413"/>
      <c r="BC12" s="413"/>
      <c r="BD12" s="413"/>
      <c r="BE12" s="413"/>
      <c r="BF12" s="413"/>
      <c r="BG12" s="413"/>
      <c r="BH12" s="488"/>
      <c r="BI12" s="475"/>
      <c r="BJ12" s="476"/>
      <c r="BK12" s="477"/>
    </row>
    <row r="13" spans="1:63" ht="9" customHeight="1" thickTop="1">
      <c r="A13" s="310" t="s">
        <v>245</v>
      </c>
      <c r="B13" s="307"/>
      <c r="C13" s="433" t="str">
        <f>VLOOKUP($H$2,氏名志望校,3)</f>
        <v>たに　りょうこ</v>
      </c>
      <c r="D13" s="434"/>
      <c r="E13" s="434"/>
      <c r="F13" s="434"/>
      <c r="G13" s="434"/>
      <c r="H13" s="434"/>
      <c r="I13" s="434"/>
      <c r="J13" s="434"/>
      <c r="K13" s="434"/>
      <c r="L13" s="434"/>
      <c r="M13" s="435"/>
      <c r="N13" s="282" t="s">
        <v>34</v>
      </c>
      <c r="O13" s="283"/>
      <c r="P13" s="283"/>
      <c r="Q13" s="284"/>
      <c r="R13" s="424" t="s">
        <v>73</v>
      </c>
      <c r="S13" s="425"/>
      <c r="T13" s="425"/>
      <c r="U13" s="425"/>
      <c r="V13" s="425"/>
      <c r="W13" s="425"/>
      <c r="X13" s="489" t="s">
        <v>246</v>
      </c>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1"/>
      <c r="AV13" s="495" t="s">
        <v>200</v>
      </c>
      <c r="AW13" s="417" t="s">
        <v>247</v>
      </c>
      <c r="AX13" s="321"/>
      <c r="AY13" s="321"/>
      <c r="AZ13" s="321"/>
      <c r="BA13" s="321"/>
      <c r="BB13" s="321"/>
      <c r="BC13" s="321"/>
      <c r="BD13" s="321"/>
      <c r="BE13" s="321"/>
      <c r="BF13" s="321"/>
      <c r="BG13" s="321"/>
      <c r="BH13" s="321"/>
      <c r="BI13" s="473"/>
      <c r="BJ13" s="473"/>
      <c r="BK13" s="320"/>
    </row>
    <row r="14" spans="1:63" ht="9" customHeight="1">
      <c r="A14" s="311"/>
      <c r="B14" s="312"/>
      <c r="C14" s="315"/>
      <c r="D14" s="436"/>
      <c r="E14" s="436"/>
      <c r="F14" s="436"/>
      <c r="G14" s="436"/>
      <c r="H14" s="436"/>
      <c r="I14" s="436"/>
      <c r="J14" s="436"/>
      <c r="K14" s="436"/>
      <c r="L14" s="436"/>
      <c r="M14" s="316"/>
      <c r="N14" s="285"/>
      <c r="O14" s="286"/>
      <c r="P14" s="286"/>
      <c r="Q14" s="287"/>
      <c r="R14" s="426"/>
      <c r="S14" s="427"/>
      <c r="T14" s="427"/>
      <c r="U14" s="427"/>
      <c r="V14" s="427"/>
      <c r="W14" s="428"/>
      <c r="X14" s="492"/>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4"/>
      <c r="AV14" s="324"/>
      <c r="AW14" s="497"/>
      <c r="AX14" s="498"/>
      <c r="AY14" s="498"/>
      <c r="AZ14" s="498"/>
      <c r="BA14" s="498"/>
      <c r="BB14" s="498"/>
      <c r="BC14" s="498"/>
      <c r="BD14" s="498"/>
      <c r="BE14" s="498"/>
      <c r="BF14" s="498"/>
      <c r="BG14" s="498"/>
      <c r="BH14" s="498"/>
      <c r="BI14" s="498"/>
      <c r="BJ14" s="498"/>
      <c r="BK14" s="499"/>
    </row>
    <row r="15" spans="1:63" ht="23.25" customHeight="1">
      <c r="A15" s="313" t="s">
        <v>32</v>
      </c>
      <c r="B15" s="314"/>
      <c r="C15" s="276" t="str">
        <f>VLOOKUP($H$2,氏名志望校,2)</f>
        <v>谷　良子</v>
      </c>
      <c r="D15" s="419"/>
      <c r="E15" s="419"/>
      <c r="F15" s="419"/>
      <c r="G15" s="419"/>
      <c r="H15" s="419"/>
      <c r="I15" s="419"/>
      <c r="J15" s="419"/>
      <c r="K15" s="419"/>
      <c r="L15" s="419"/>
      <c r="M15" s="420"/>
      <c r="N15" s="276" t="str">
        <f>VLOOKUP($H$2,氏名志望校,4)</f>
        <v>女</v>
      </c>
      <c r="O15" s="277"/>
      <c r="P15" s="277"/>
      <c r="Q15" s="278"/>
      <c r="R15" s="429"/>
      <c r="S15" s="430"/>
      <c r="T15" s="430"/>
      <c r="U15" s="430"/>
      <c r="V15" s="430"/>
      <c r="W15" s="430"/>
      <c r="X15" s="500"/>
      <c r="Y15" s="501"/>
      <c r="Z15" s="501"/>
      <c r="AA15" s="501"/>
      <c r="AB15" s="501"/>
      <c r="AC15" s="501"/>
      <c r="AD15" s="501"/>
      <c r="AE15" s="501"/>
      <c r="AF15" s="501"/>
      <c r="AG15" s="501"/>
      <c r="AH15" s="501"/>
      <c r="AI15" s="501"/>
      <c r="AJ15" s="501"/>
      <c r="AK15" s="501"/>
      <c r="AL15" s="501"/>
      <c r="AM15" s="501"/>
      <c r="AN15" s="501"/>
      <c r="AO15" s="485" t="s">
        <v>248</v>
      </c>
      <c r="AP15" s="485"/>
      <c r="AQ15" s="485"/>
      <c r="AR15" s="485"/>
      <c r="AS15" s="485"/>
      <c r="AT15" s="485"/>
      <c r="AU15" s="502"/>
      <c r="AV15" s="324"/>
      <c r="AW15" s="503" t="s">
        <v>227</v>
      </c>
      <c r="AX15" s="504"/>
      <c r="AY15" s="504"/>
      <c r="AZ15" s="504"/>
      <c r="BA15" s="504"/>
      <c r="BB15" s="504"/>
      <c r="BC15" s="504"/>
      <c r="BD15" s="504"/>
      <c r="BE15" s="504"/>
      <c r="BF15" s="504"/>
      <c r="BG15" s="504"/>
      <c r="BH15" s="504"/>
      <c r="BI15" s="504"/>
      <c r="BJ15" s="504"/>
      <c r="BK15" s="505"/>
    </row>
    <row r="16" spans="1:63" ht="17.25" customHeight="1">
      <c r="A16" s="315" t="s">
        <v>33</v>
      </c>
      <c r="B16" s="316"/>
      <c r="C16" s="421"/>
      <c r="D16" s="422"/>
      <c r="E16" s="422"/>
      <c r="F16" s="422"/>
      <c r="G16" s="422"/>
      <c r="H16" s="422"/>
      <c r="I16" s="422"/>
      <c r="J16" s="422"/>
      <c r="K16" s="422"/>
      <c r="L16" s="422"/>
      <c r="M16" s="423"/>
      <c r="N16" s="279"/>
      <c r="O16" s="280"/>
      <c r="P16" s="280"/>
      <c r="Q16" s="281"/>
      <c r="R16" s="293" t="s">
        <v>29</v>
      </c>
      <c r="S16" s="294"/>
      <c r="T16" s="294"/>
      <c r="U16" s="294"/>
      <c r="V16" s="294"/>
      <c r="W16" s="295"/>
      <c r="X16" s="12"/>
      <c r="Y16" s="10"/>
      <c r="Z16" s="10"/>
      <c r="AA16" s="10"/>
      <c r="AB16" s="10"/>
      <c r="AC16" s="10"/>
      <c r="AD16" s="10"/>
      <c r="AE16" s="10"/>
      <c r="AF16" s="10"/>
      <c r="AG16" s="10"/>
      <c r="AH16" s="10"/>
      <c r="AI16" s="10"/>
      <c r="AJ16" s="509" t="s">
        <v>31</v>
      </c>
      <c r="AK16" s="509"/>
      <c r="AL16" s="509"/>
      <c r="AM16" s="509"/>
      <c r="AN16" s="510"/>
      <c r="AO16" s="510"/>
      <c r="AP16" s="510"/>
      <c r="AQ16" s="510"/>
      <c r="AR16" s="510"/>
      <c r="AS16" s="510"/>
      <c r="AT16" s="510"/>
      <c r="AU16" s="511"/>
      <c r="AV16" s="496"/>
      <c r="AW16" s="506"/>
      <c r="AX16" s="507"/>
      <c r="AY16" s="507"/>
      <c r="AZ16" s="507"/>
      <c r="BA16" s="507"/>
      <c r="BB16" s="507"/>
      <c r="BC16" s="507"/>
      <c r="BD16" s="507"/>
      <c r="BE16" s="507"/>
      <c r="BF16" s="507"/>
      <c r="BG16" s="507"/>
      <c r="BH16" s="507"/>
      <c r="BI16" s="507"/>
      <c r="BJ16" s="507"/>
      <c r="BK16" s="508"/>
    </row>
    <row r="17" spans="1:63" ht="16.5" customHeight="1">
      <c r="A17" s="317" t="s">
        <v>249</v>
      </c>
      <c r="B17" s="318"/>
      <c r="C17" s="302">
        <f>VLOOKUP($H$2,氏名志望校,5)</f>
        <v>33458</v>
      </c>
      <c r="D17" s="303"/>
      <c r="E17" s="303"/>
      <c r="F17" s="303"/>
      <c r="G17" s="303"/>
      <c r="H17" s="303"/>
      <c r="I17" s="303"/>
      <c r="J17" s="303"/>
      <c r="K17" s="303"/>
      <c r="L17" s="303"/>
      <c r="M17" s="303"/>
      <c r="N17" s="303"/>
      <c r="O17" s="303"/>
      <c r="P17" s="306" t="s">
        <v>250</v>
      </c>
      <c r="Q17" s="307"/>
      <c r="R17" s="296"/>
      <c r="S17" s="297"/>
      <c r="T17" s="297"/>
      <c r="U17" s="297"/>
      <c r="V17" s="297"/>
      <c r="W17" s="298"/>
      <c r="X17" s="12" t="s">
        <v>251</v>
      </c>
      <c r="Y17" s="418" t="s">
        <v>30</v>
      </c>
      <c r="Z17" s="418"/>
      <c r="AA17" s="418"/>
      <c r="AB17" s="418"/>
      <c r="AC17" s="418"/>
      <c r="AD17" s="418"/>
      <c r="AE17" s="418"/>
      <c r="AF17" s="10"/>
      <c r="AG17" s="10"/>
      <c r="AH17" s="10"/>
      <c r="AI17" s="10"/>
      <c r="AJ17" s="10"/>
      <c r="AK17" s="10"/>
      <c r="AL17" s="10"/>
      <c r="AM17" s="10"/>
      <c r="AN17" s="10"/>
      <c r="AO17" s="10"/>
      <c r="AP17" s="10"/>
      <c r="AQ17" s="10"/>
      <c r="AR17" s="10"/>
      <c r="AS17" s="10"/>
      <c r="AT17" s="10"/>
      <c r="AU17" s="10"/>
      <c r="AV17" s="496"/>
      <c r="AW17" s="512" t="s">
        <v>71</v>
      </c>
      <c r="AX17" s="513"/>
      <c r="AY17" s="513"/>
      <c r="AZ17" s="513"/>
      <c r="BA17" s="513"/>
      <c r="BB17" s="513"/>
      <c r="BC17" s="513"/>
      <c r="BD17" s="513"/>
      <c r="BE17" s="513"/>
      <c r="BF17" s="513"/>
      <c r="BG17" s="513"/>
      <c r="BH17" s="513"/>
      <c r="BI17" s="513"/>
      <c r="BJ17" s="513"/>
      <c r="BK17" s="514"/>
    </row>
    <row r="18" spans="1:63" ht="17.25" customHeight="1">
      <c r="A18" s="326" t="s">
        <v>70</v>
      </c>
      <c r="B18" s="327"/>
      <c r="C18" s="304"/>
      <c r="D18" s="305"/>
      <c r="E18" s="305"/>
      <c r="F18" s="305"/>
      <c r="G18" s="305"/>
      <c r="H18" s="305"/>
      <c r="I18" s="305"/>
      <c r="J18" s="305"/>
      <c r="K18" s="305"/>
      <c r="L18" s="305"/>
      <c r="M18" s="305"/>
      <c r="N18" s="305"/>
      <c r="O18" s="305"/>
      <c r="P18" s="308"/>
      <c r="Q18" s="309"/>
      <c r="R18" s="299"/>
      <c r="S18" s="300"/>
      <c r="T18" s="300"/>
      <c r="U18" s="300"/>
      <c r="V18" s="300"/>
      <c r="W18" s="301"/>
      <c r="X18" s="193"/>
      <c r="Y18" s="194"/>
      <c r="Z18" s="194"/>
      <c r="AA18" s="194"/>
      <c r="AB18" s="194"/>
      <c r="AC18" s="194"/>
      <c r="AD18" s="194"/>
      <c r="AE18" s="194"/>
      <c r="AF18" s="194"/>
      <c r="AG18" s="194"/>
      <c r="AH18" s="194"/>
      <c r="AI18" s="194"/>
      <c r="AJ18" s="515" t="s">
        <v>74</v>
      </c>
      <c r="AK18" s="515"/>
      <c r="AL18" s="515"/>
      <c r="AM18" s="515"/>
      <c r="AN18" s="516"/>
      <c r="AO18" s="516"/>
      <c r="AP18" s="516"/>
      <c r="AQ18" s="516"/>
      <c r="AR18" s="516"/>
      <c r="AS18" s="516"/>
      <c r="AT18" s="516"/>
      <c r="AU18" s="517"/>
      <c r="AV18" s="496"/>
      <c r="AW18" s="518" t="s">
        <v>280</v>
      </c>
      <c r="AX18" s="519"/>
      <c r="AY18" s="519"/>
      <c r="AZ18" s="519"/>
      <c r="BA18" s="519"/>
      <c r="BB18" s="519"/>
      <c r="BC18" s="519"/>
      <c r="BD18" s="519"/>
      <c r="BE18" s="519"/>
      <c r="BF18" s="519"/>
      <c r="BG18" s="519"/>
      <c r="BH18" s="519"/>
      <c r="BI18" s="519"/>
      <c r="BJ18" s="519"/>
      <c r="BK18" s="520"/>
    </row>
    <row r="19" spans="1:63" ht="13.5" customHeight="1">
      <c r="A19" s="14"/>
      <c r="B19" s="35"/>
      <c r="C19" s="13" t="s">
        <v>1</v>
      </c>
      <c r="D19" s="216" t="s">
        <v>10</v>
      </c>
      <c r="E19" s="217"/>
      <c r="F19" s="217"/>
      <c r="G19" s="217"/>
      <c r="H19" s="218"/>
      <c r="I19" s="216" t="s">
        <v>11</v>
      </c>
      <c r="J19" s="217"/>
      <c r="K19" s="217"/>
      <c r="L19" s="218"/>
      <c r="M19" s="216" t="s">
        <v>12</v>
      </c>
      <c r="N19" s="217"/>
      <c r="O19" s="217"/>
      <c r="P19" s="218"/>
      <c r="Q19" s="216" t="s">
        <v>13</v>
      </c>
      <c r="R19" s="217"/>
      <c r="S19" s="217"/>
      <c r="T19" s="218"/>
      <c r="U19" s="216" t="s">
        <v>14</v>
      </c>
      <c r="V19" s="217"/>
      <c r="W19" s="217"/>
      <c r="X19" s="218"/>
      <c r="Y19" s="216" t="s">
        <v>15</v>
      </c>
      <c r="Z19" s="217"/>
      <c r="AA19" s="217"/>
      <c r="AB19" s="218"/>
      <c r="AC19" s="216" t="s">
        <v>16</v>
      </c>
      <c r="AD19" s="217"/>
      <c r="AE19" s="217"/>
      <c r="AF19" s="218"/>
      <c r="AG19" s="216" t="s">
        <v>17</v>
      </c>
      <c r="AH19" s="217"/>
      <c r="AI19" s="217"/>
      <c r="AJ19" s="218"/>
      <c r="AK19" s="216" t="s">
        <v>18</v>
      </c>
      <c r="AL19" s="217"/>
      <c r="AM19" s="217"/>
      <c r="AN19" s="217"/>
      <c r="AO19" s="218"/>
      <c r="AP19" s="527" t="s">
        <v>19</v>
      </c>
      <c r="AQ19" s="528"/>
      <c r="AR19" s="528"/>
      <c r="AS19" s="528"/>
      <c r="AT19" s="528"/>
      <c r="AU19" s="528"/>
      <c r="AV19" s="324"/>
      <c r="AW19" s="521"/>
      <c r="AX19" s="522"/>
      <c r="AY19" s="522"/>
      <c r="AZ19" s="522"/>
      <c r="BA19" s="522"/>
      <c r="BB19" s="522"/>
      <c r="BC19" s="522"/>
      <c r="BD19" s="522"/>
      <c r="BE19" s="522"/>
      <c r="BF19" s="522"/>
      <c r="BG19" s="522"/>
      <c r="BH19" s="522"/>
      <c r="BI19" s="522"/>
      <c r="BJ19" s="522"/>
      <c r="BK19" s="523"/>
    </row>
    <row r="20" spans="1:63" ht="15" customHeight="1">
      <c r="A20" s="195"/>
      <c r="B20" s="171"/>
      <c r="C20" s="431" t="s">
        <v>2</v>
      </c>
      <c r="D20" s="219"/>
      <c r="E20" s="257"/>
      <c r="F20" s="257"/>
      <c r="G20" s="257"/>
      <c r="H20" s="258"/>
      <c r="I20" s="219"/>
      <c r="J20" s="257"/>
      <c r="K20" s="257"/>
      <c r="L20" s="258"/>
      <c r="M20" s="219"/>
      <c r="N20" s="257"/>
      <c r="O20" s="257"/>
      <c r="P20" s="258"/>
      <c r="Q20" s="219"/>
      <c r="R20" s="257"/>
      <c r="S20" s="257"/>
      <c r="T20" s="258"/>
      <c r="U20" s="219"/>
      <c r="V20" s="257"/>
      <c r="W20" s="257"/>
      <c r="X20" s="258"/>
      <c r="Y20" s="219"/>
      <c r="Z20" s="257"/>
      <c r="AA20" s="257"/>
      <c r="AB20" s="258"/>
      <c r="AC20" s="219"/>
      <c r="AD20" s="257"/>
      <c r="AE20" s="257"/>
      <c r="AF20" s="258"/>
      <c r="AG20" s="219"/>
      <c r="AH20" s="257"/>
      <c r="AI20" s="257"/>
      <c r="AJ20" s="258"/>
      <c r="AK20" s="219"/>
      <c r="AL20" s="257"/>
      <c r="AM20" s="257"/>
      <c r="AN20" s="257"/>
      <c r="AO20" s="258"/>
      <c r="AP20" s="528"/>
      <c r="AQ20" s="528"/>
      <c r="AR20" s="528"/>
      <c r="AS20" s="528"/>
      <c r="AT20" s="528"/>
      <c r="AU20" s="528"/>
      <c r="AV20" s="324"/>
      <c r="AW20" s="524"/>
      <c r="AX20" s="525"/>
      <c r="AY20" s="525"/>
      <c r="AZ20" s="525"/>
      <c r="BA20" s="525"/>
      <c r="BB20" s="525"/>
      <c r="BC20" s="525"/>
      <c r="BD20" s="525"/>
      <c r="BE20" s="525"/>
      <c r="BF20" s="525"/>
      <c r="BG20" s="525"/>
      <c r="BH20" s="525"/>
      <c r="BI20" s="525"/>
      <c r="BJ20" s="525"/>
      <c r="BK20" s="526"/>
    </row>
    <row r="21" spans="1:63" ht="5.25" customHeight="1">
      <c r="A21" s="323" t="s">
        <v>25</v>
      </c>
      <c r="B21" s="324"/>
      <c r="C21" s="432"/>
      <c r="D21" s="259"/>
      <c r="E21" s="260"/>
      <c r="F21" s="260"/>
      <c r="G21" s="260"/>
      <c r="H21" s="261"/>
      <c r="I21" s="259"/>
      <c r="J21" s="260"/>
      <c r="K21" s="260"/>
      <c r="L21" s="261"/>
      <c r="M21" s="259"/>
      <c r="N21" s="260"/>
      <c r="O21" s="260"/>
      <c r="P21" s="261"/>
      <c r="Q21" s="259"/>
      <c r="R21" s="260"/>
      <c r="S21" s="260"/>
      <c r="T21" s="261"/>
      <c r="U21" s="259"/>
      <c r="V21" s="260"/>
      <c r="W21" s="260"/>
      <c r="X21" s="261"/>
      <c r="Y21" s="259"/>
      <c r="Z21" s="260"/>
      <c r="AA21" s="260"/>
      <c r="AB21" s="261"/>
      <c r="AC21" s="259"/>
      <c r="AD21" s="260"/>
      <c r="AE21" s="260"/>
      <c r="AF21" s="261"/>
      <c r="AG21" s="259"/>
      <c r="AH21" s="260"/>
      <c r="AI21" s="260"/>
      <c r="AJ21" s="261"/>
      <c r="AK21" s="259"/>
      <c r="AL21" s="260"/>
      <c r="AM21" s="260"/>
      <c r="AN21" s="260"/>
      <c r="AO21" s="261"/>
      <c r="AP21" s="528"/>
      <c r="AQ21" s="528"/>
      <c r="AR21" s="528"/>
      <c r="AS21" s="528"/>
      <c r="AT21" s="528"/>
      <c r="AU21" s="528"/>
      <c r="AV21" s="324"/>
      <c r="AW21" s="529" t="s">
        <v>72</v>
      </c>
      <c r="AX21" s="530"/>
      <c r="AY21" s="530"/>
      <c r="AZ21" s="530"/>
      <c r="BA21" s="530"/>
      <c r="BB21" s="530"/>
      <c r="BC21" s="530"/>
      <c r="BD21" s="530"/>
      <c r="BE21" s="530"/>
      <c r="BF21" s="530"/>
      <c r="BG21" s="530"/>
      <c r="BH21" s="530"/>
      <c r="BI21" s="530"/>
      <c r="BJ21" s="530"/>
      <c r="BK21" s="531"/>
    </row>
    <row r="22" spans="1:63" ht="11.25" customHeight="1">
      <c r="A22" s="323"/>
      <c r="B22" s="324"/>
      <c r="C22" s="381" t="s">
        <v>252</v>
      </c>
      <c r="D22" s="269">
        <f>VLOOKUP($H$2,必修評定,3)</f>
        <v>2</v>
      </c>
      <c r="E22" s="357"/>
      <c r="F22" s="357"/>
      <c r="G22" s="357"/>
      <c r="H22" s="358"/>
      <c r="I22" s="269">
        <f>VLOOKUP($H$2,必修評定,4)</f>
        <v>3</v>
      </c>
      <c r="J22" s="357"/>
      <c r="K22" s="357"/>
      <c r="L22" s="358"/>
      <c r="M22" s="269">
        <f>VLOOKUP($H$2,必修評定,5)</f>
        <v>3</v>
      </c>
      <c r="N22" s="270"/>
      <c r="O22" s="270"/>
      <c r="P22" s="271"/>
      <c r="Q22" s="269">
        <f>VLOOKUP($H$2,必修評定,6)</f>
        <v>2</v>
      </c>
      <c r="R22" s="270"/>
      <c r="S22" s="270"/>
      <c r="T22" s="271"/>
      <c r="U22" s="269">
        <f>VLOOKUP($H$2,必修評定,7)</f>
        <v>3</v>
      </c>
      <c r="V22" s="270"/>
      <c r="W22" s="270"/>
      <c r="X22" s="271"/>
      <c r="Y22" s="269">
        <f>VLOOKUP($H$2,必修評定,8)</f>
        <v>3</v>
      </c>
      <c r="Z22" s="270"/>
      <c r="AA22" s="270"/>
      <c r="AB22" s="271"/>
      <c r="AC22" s="269">
        <f>VLOOKUP($H$2,必修評定,9)</f>
        <v>3</v>
      </c>
      <c r="AD22" s="270"/>
      <c r="AE22" s="270"/>
      <c r="AF22" s="271"/>
      <c r="AG22" s="269">
        <f>VLOOKUP($H$2,必修評定,10)</f>
        <v>2</v>
      </c>
      <c r="AH22" s="270"/>
      <c r="AI22" s="270"/>
      <c r="AJ22" s="271"/>
      <c r="AK22" s="269">
        <f>VLOOKUP($H$2,必修評定,11)</f>
        <v>3</v>
      </c>
      <c r="AL22" s="357"/>
      <c r="AM22" s="357"/>
      <c r="AN22" s="357"/>
      <c r="AO22" s="358"/>
      <c r="AP22" s="262">
        <f>VLOOKUP($H$2,必修評定,12)</f>
        <v>24</v>
      </c>
      <c r="AQ22" s="535"/>
      <c r="AR22" s="535"/>
      <c r="AS22" s="535"/>
      <c r="AT22" s="535"/>
      <c r="AU22" s="535"/>
      <c r="AV22" s="324"/>
      <c r="AW22" s="532"/>
      <c r="AX22" s="533"/>
      <c r="AY22" s="533"/>
      <c r="AZ22" s="533"/>
      <c r="BA22" s="533"/>
      <c r="BB22" s="533"/>
      <c r="BC22" s="533"/>
      <c r="BD22" s="533"/>
      <c r="BE22" s="533"/>
      <c r="BF22" s="533"/>
      <c r="BG22" s="533"/>
      <c r="BH22" s="533"/>
      <c r="BI22" s="533"/>
      <c r="BJ22" s="533"/>
      <c r="BK22" s="534"/>
    </row>
    <row r="23" spans="1:63" ht="18.75" customHeight="1">
      <c r="A23" s="195"/>
      <c r="B23" s="171"/>
      <c r="C23" s="382"/>
      <c r="D23" s="359"/>
      <c r="E23" s="360"/>
      <c r="F23" s="360"/>
      <c r="G23" s="360"/>
      <c r="H23" s="361"/>
      <c r="I23" s="359"/>
      <c r="J23" s="360"/>
      <c r="K23" s="360"/>
      <c r="L23" s="361"/>
      <c r="M23" s="272"/>
      <c r="N23" s="273"/>
      <c r="O23" s="273"/>
      <c r="P23" s="274"/>
      <c r="Q23" s="272"/>
      <c r="R23" s="273"/>
      <c r="S23" s="273"/>
      <c r="T23" s="274"/>
      <c r="U23" s="272"/>
      <c r="V23" s="273"/>
      <c r="W23" s="273"/>
      <c r="X23" s="274"/>
      <c r="Y23" s="272"/>
      <c r="Z23" s="273"/>
      <c r="AA23" s="273"/>
      <c r="AB23" s="274"/>
      <c r="AC23" s="272"/>
      <c r="AD23" s="273"/>
      <c r="AE23" s="273"/>
      <c r="AF23" s="274"/>
      <c r="AG23" s="272"/>
      <c r="AH23" s="273"/>
      <c r="AI23" s="273"/>
      <c r="AJ23" s="274"/>
      <c r="AK23" s="359"/>
      <c r="AL23" s="360"/>
      <c r="AM23" s="360"/>
      <c r="AN23" s="360"/>
      <c r="AO23" s="361"/>
      <c r="AP23" s="535"/>
      <c r="AQ23" s="535"/>
      <c r="AR23" s="535"/>
      <c r="AS23" s="535"/>
      <c r="AT23" s="535"/>
      <c r="AU23" s="535"/>
      <c r="AV23" s="324"/>
      <c r="AW23" s="536" t="s">
        <v>215</v>
      </c>
      <c r="AX23" s="504"/>
      <c r="AY23" s="504"/>
      <c r="AZ23" s="504"/>
      <c r="BA23" s="504"/>
      <c r="BB23" s="504"/>
      <c r="BC23" s="504"/>
      <c r="BD23" s="504"/>
      <c r="BE23" s="504"/>
      <c r="BF23" s="504"/>
      <c r="BG23" s="504"/>
      <c r="BH23" s="504"/>
      <c r="BI23" s="504"/>
      <c r="BJ23" s="504"/>
      <c r="BK23" s="505"/>
    </row>
    <row r="24" spans="1:63" ht="15" customHeight="1">
      <c r="A24" s="323" t="s">
        <v>26</v>
      </c>
      <c r="B24" s="324"/>
      <c r="C24" s="383" t="s">
        <v>253</v>
      </c>
      <c r="D24" s="269">
        <f>VLOOKUP($H$2,必修評定,14)</f>
        <v>3</v>
      </c>
      <c r="E24" s="357"/>
      <c r="F24" s="357"/>
      <c r="G24" s="357"/>
      <c r="H24" s="358"/>
      <c r="I24" s="262">
        <f>VLOOKUP($H$2,必修評定,5)</f>
        <v>3</v>
      </c>
      <c r="J24" s="263"/>
      <c r="K24" s="263"/>
      <c r="L24" s="263"/>
      <c r="M24" s="262">
        <f>VLOOKUP($H$2,必修評定,16)</f>
        <v>2</v>
      </c>
      <c r="N24" s="263"/>
      <c r="O24" s="263"/>
      <c r="P24" s="263"/>
      <c r="Q24" s="262">
        <f>VLOOKUP($H$2,必修評定,17)</f>
        <v>2</v>
      </c>
      <c r="R24" s="263"/>
      <c r="S24" s="263"/>
      <c r="T24" s="263"/>
      <c r="U24" s="262">
        <f>VLOOKUP($H$2,必修評定,18)</f>
        <v>2</v>
      </c>
      <c r="V24" s="263"/>
      <c r="W24" s="263"/>
      <c r="X24" s="263"/>
      <c r="Y24" s="262">
        <f>VLOOKUP($H$2,必修評定,19)</f>
        <v>3</v>
      </c>
      <c r="Z24" s="263"/>
      <c r="AA24" s="263"/>
      <c r="AB24" s="263"/>
      <c r="AC24" s="262">
        <f>VLOOKUP($H$2,必修評定,20)</f>
        <v>3</v>
      </c>
      <c r="AD24" s="263"/>
      <c r="AE24" s="263"/>
      <c r="AF24" s="263"/>
      <c r="AG24" s="262">
        <f>VLOOKUP($H$2,必修評定,21)</f>
        <v>3</v>
      </c>
      <c r="AH24" s="263"/>
      <c r="AI24" s="263"/>
      <c r="AJ24" s="263"/>
      <c r="AK24" s="262">
        <f>VLOOKUP($H$2,必修評定,22)</f>
        <v>3</v>
      </c>
      <c r="AL24" s="263"/>
      <c r="AM24" s="263"/>
      <c r="AN24" s="263"/>
      <c r="AO24" s="263"/>
      <c r="AP24" s="262">
        <f>VLOOKUP($H$2,必修評定,23)</f>
        <v>24</v>
      </c>
      <c r="AQ24" s="263"/>
      <c r="AR24" s="263"/>
      <c r="AS24" s="263"/>
      <c r="AT24" s="263"/>
      <c r="AU24" s="263"/>
      <c r="AV24" s="324"/>
      <c r="AW24" s="537"/>
      <c r="AX24" s="538"/>
      <c r="AY24" s="538"/>
      <c r="AZ24" s="538"/>
      <c r="BA24" s="538"/>
      <c r="BB24" s="538"/>
      <c r="BC24" s="538"/>
      <c r="BD24" s="538"/>
      <c r="BE24" s="538"/>
      <c r="BF24" s="538"/>
      <c r="BG24" s="538"/>
      <c r="BH24" s="538"/>
      <c r="BI24" s="538"/>
      <c r="BJ24" s="538"/>
      <c r="BK24" s="539"/>
    </row>
    <row r="25" spans="1:63" ht="15" customHeight="1">
      <c r="A25" s="195"/>
      <c r="B25" s="171"/>
      <c r="C25" s="384"/>
      <c r="D25" s="359"/>
      <c r="E25" s="360"/>
      <c r="F25" s="360"/>
      <c r="G25" s="360"/>
      <c r="H25" s="361"/>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324"/>
      <c r="AW25" s="537"/>
      <c r="AX25" s="538"/>
      <c r="AY25" s="538"/>
      <c r="AZ25" s="538"/>
      <c r="BA25" s="538"/>
      <c r="BB25" s="538"/>
      <c r="BC25" s="538"/>
      <c r="BD25" s="538"/>
      <c r="BE25" s="538"/>
      <c r="BF25" s="538"/>
      <c r="BG25" s="538"/>
      <c r="BH25" s="538"/>
      <c r="BI25" s="538"/>
      <c r="BJ25" s="538"/>
      <c r="BK25" s="539"/>
    </row>
    <row r="26" spans="1:63" ht="15" customHeight="1">
      <c r="A26" s="323" t="s">
        <v>254</v>
      </c>
      <c r="B26" s="324"/>
      <c r="C26" s="383" t="s">
        <v>255</v>
      </c>
      <c r="D26" s="262">
        <f>VLOOKUP($H$2,必修評定,25)</f>
        <v>3</v>
      </c>
      <c r="E26" s="263"/>
      <c r="F26" s="263"/>
      <c r="G26" s="263"/>
      <c r="H26" s="263"/>
      <c r="I26" s="262">
        <f>VLOOKUP($H$2,必修評定,26)</f>
        <v>3</v>
      </c>
      <c r="J26" s="263"/>
      <c r="K26" s="263"/>
      <c r="L26" s="263"/>
      <c r="M26" s="262">
        <f>VLOOKUP($H$2,必修評定,27)</f>
        <v>3</v>
      </c>
      <c r="N26" s="263"/>
      <c r="O26" s="263"/>
      <c r="P26" s="263"/>
      <c r="Q26" s="262">
        <f>VLOOKUP($H$2,必修評定,28)</f>
        <v>3</v>
      </c>
      <c r="R26" s="263"/>
      <c r="S26" s="263"/>
      <c r="T26" s="263"/>
      <c r="U26" s="262">
        <f>VLOOKUP($H$2,必修評定,29)</f>
        <v>3</v>
      </c>
      <c r="V26" s="263"/>
      <c r="W26" s="263"/>
      <c r="X26" s="263"/>
      <c r="Y26" s="262">
        <f>VLOOKUP($H$2,必修評定,30)</f>
        <v>3</v>
      </c>
      <c r="Z26" s="263"/>
      <c r="AA26" s="263"/>
      <c r="AB26" s="263"/>
      <c r="AC26" s="262">
        <f>VLOOKUP($H$2,必修評定,31)</f>
        <v>3</v>
      </c>
      <c r="AD26" s="263"/>
      <c r="AE26" s="263"/>
      <c r="AF26" s="263"/>
      <c r="AG26" s="262">
        <f>VLOOKUP($H$2,必修評定,32)</f>
        <v>3</v>
      </c>
      <c r="AH26" s="263"/>
      <c r="AI26" s="263"/>
      <c r="AJ26" s="263"/>
      <c r="AK26" s="262">
        <f>VLOOKUP($H$2,必修評定,33)</f>
        <v>3</v>
      </c>
      <c r="AL26" s="263"/>
      <c r="AM26" s="263"/>
      <c r="AN26" s="263"/>
      <c r="AO26" s="263"/>
      <c r="AP26" s="262">
        <f>VLOOKUP($H$2,必修評定,34)</f>
        <v>27</v>
      </c>
      <c r="AQ26" s="263"/>
      <c r="AR26" s="263"/>
      <c r="AS26" s="263"/>
      <c r="AT26" s="263"/>
      <c r="AU26" s="263"/>
      <c r="AV26" s="324"/>
      <c r="AW26" s="537"/>
      <c r="AX26" s="538"/>
      <c r="AY26" s="538"/>
      <c r="AZ26" s="538"/>
      <c r="BA26" s="538"/>
      <c r="BB26" s="538"/>
      <c r="BC26" s="538"/>
      <c r="BD26" s="538"/>
      <c r="BE26" s="538"/>
      <c r="BF26" s="538"/>
      <c r="BG26" s="538"/>
      <c r="BH26" s="538"/>
      <c r="BI26" s="538"/>
      <c r="BJ26" s="538"/>
      <c r="BK26" s="539"/>
    </row>
    <row r="27" spans="1:63" ht="15" customHeight="1" thickBot="1">
      <c r="A27" s="195"/>
      <c r="B27" s="171"/>
      <c r="C27" s="437"/>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263"/>
      <c r="AQ27" s="263"/>
      <c r="AR27" s="263"/>
      <c r="AS27" s="263"/>
      <c r="AT27" s="263"/>
      <c r="AU27" s="263"/>
      <c r="AV27" s="287"/>
      <c r="AW27" s="506"/>
      <c r="AX27" s="507"/>
      <c r="AY27" s="507"/>
      <c r="AZ27" s="507"/>
      <c r="BA27" s="507"/>
      <c r="BB27" s="507"/>
      <c r="BC27" s="507"/>
      <c r="BD27" s="507"/>
      <c r="BE27" s="507"/>
      <c r="BF27" s="507"/>
      <c r="BG27" s="507"/>
      <c r="BH27" s="507"/>
      <c r="BI27" s="507"/>
      <c r="BJ27" s="507"/>
      <c r="BK27" s="508"/>
    </row>
    <row r="28" spans="1:63" ht="15" customHeight="1" thickTop="1">
      <c r="A28" s="323" t="s">
        <v>27</v>
      </c>
      <c r="B28" s="325"/>
      <c r="C28" s="5" t="s">
        <v>3</v>
      </c>
      <c r="D28" s="264"/>
      <c r="E28" s="265"/>
      <c r="F28" s="265"/>
      <c r="G28" s="265"/>
      <c r="H28" s="265"/>
      <c r="I28" s="264"/>
      <c r="J28" s="265"/>
      <c r="K28" s="265"/>
      <c r="L28" s="265"/>
      <c r="M28" s="264"/>
      <c r="N28" s="265"/>
      <c r="O28" s="265"/>
      <c r="P28" s="265"/>
      <c r="Q28" s="264"/>
      <c r="R28" s="265"/>
      <c r="S28" s="265"/>
      <c r="T28" s="265"/>
      <c r="U28" s="264"/>
      <c r="V28" s="265"/>
      <c r="W28" s="265"/>
      <c r="X28" s="265"/>
      <c r="Y28" s="264"/>
      <c r="Z28" s="265"/>
      <c r="AA28" s="265"/>
      <c r="AB28" s="265"/>
      <c r="AC28" s="264"/>
      <c r="AD28" s="265"/>
      <c r="AE28" s="265"/>
      <c r="AF28" s="265"/>
      <c r="AG28" s="264"/>
      <c r="AH28" s="265"/>
      <c r="AI28" s="265"/>
      <c r="AJ28" s="265"/>
      <c r="AK28" s="264"/>
      <c r="AL28" s="265"/>
      <c r="AM28" s="265"/>
      <c r="AN28" s="265"/>
      <c r="AO28" s="266"/>
      <c r="AP28" s="228" t="s">
        <v>256</v>
      </c>
      <c r="AQ28" s="566">
        <f>VLOOKUP($H$2,必修評定,35)</f>
        <v>75</v>
      </c>
      <c r="AR28" s="567"/>
      <c r="AS28" s="567"/>
      <c r="AT28" s="567"/>
      <c r="AU28" s="568"/>
      <c r="AV28" s="495" t="s">
        <v>81</v>
      </c>
      <c r="AW28" s="572" t="s">
        <v>83</v>
      </c>
      <c r="AX28" s="573"/>
      <c r="AY28" s="574"/>
      <c r="AZ28" s="366" t="s">
        <v>37</v>
      </c>
      <c r="BA28" s="577"/>
      <c r="BB28" s="578"/>
      <c r="BC28" s="550" t="s">
        <v>38</v>
      </c>
      <c r="BD28" s="551"/>
      <c r="BE28" s="551"/>
      <c r="BF28" s="551"/>
      <c r="BG28" s="551"/>
      <c r="BH28" s="551"/>
      <c r="BI28" s="551"/>
      <c r="BJ28" s="551"/>
      <c r="BK28" s="552"/>
    </row>
    <row r="29" spans="1:63" ht="15" customHeight="1" thickBot="1">
      <c r="A29" s="195"/>
      <c r="B29" s="171"/>
      <c r="C29" s="6"/>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8"/>
      <c r="AP29" s="229"/>
      <c r="AQ29" s="569"/>
      <c r="AR29" s="569"/>
      <c r="AS29" s="569"/>
      <c r="AT29" s="569"/>
      <c r="AU29" s="570"/>
      <c r="AV29" s="324"/>
      <c r="AW29" s="575"/>
      <c r="AX29" s="575"/>
      <c r="AY29" s="576"/>
      <c r="AZ29" s="579"/>
      <c r="BA29" s="580"/>
      <c r="BB29" s="581"/>
      <c r="BC29" s="553"/>
      <c r="BD29" s="554"/>
      <c r="BE29" s="554"/>
      <c r="BF29" s="554"/>
      <c r="BG29" s="554"/>
      <c r="BH29" s="554"/>
      <c r="BI29" s="554"/>
      <c r="BJ29" s="554"/>
      <c r="BK29" s="555"/>
    </row>
    <row r="30" spans="1:63" ht="18.75" customHeight="1" thickTop="1">
      <c r="A30" s="323" t="s">
        <v>28</v>
      </c>
      <c r="B30" s="324"/>
      <c r="C30" s="9" t="s">
        <v>4</v>
      </c>
      <c r="D30" s="4">
        <v>1</v>
      </c>
      <c r="E30" s="4">
        <v>2</v>
      </c>
      <c r="F30" s="4">
        <v>3</v>
      </c>
      <c r="G30" s="4">
        <v>4</v>
      </c>
      <c r="H30" s="4">
        <v>5</v>
      </c>
      <c r="I30" s="4">
        <v>1</v>
      </c>
      <c r="J30" s="4">
        <v>2</v>
      </c>
      <c r="K30" s="4">
        <v>3</v>
      </c>
      <c r="L30" s="4">
        <v>4</v>
      </c>
      <c r="M30" s="4">
        <v>1</v>
      </c>
      <c r="N30" s="4">
        <v>2</v>
      </c>
      <c r="O30" s="4">
        <v>3</v>
      </c>
      <c r="P30" s="4">
        <v>4</v>
      </c>
      <c r="Q30" s="4">
        <v>1</v>
      </c>
      <c r="R30" s="4">
        <v>2</v>
      </c>
      <c r="S30" s="4">
        <v>3</v>
      </c>
      <c r="T30" s="4">
        <v>4</v>
      </c>
      <c r="U30" s="4">
        <v>1</v>
      </c>
      <c r="V30" s="4">
        <v>2</v>
      </c>
      <c r="W30" s="4">
        <v>3</v>
      </c>
      <c r="X30" s="4">
        <v>4</v>
      </c>
      <c r="Y30" s="4">
        <v>1</v>
      </c>
      <c r="Z30" s="4">
        <v>2</v>
      </c>
      <c r="AA30" s="4">
        <v>3</v>
      </c>
      <c r="AB30" s="4">
        <v>4</v>
      </c>
      <c r="AC30" s="4">
        <v>1</v>
      </c>
      <c r="AD30" s="4">
        <v>2</v>
      </c>
      <c r="AE30" s="4">
        <v>3</v>
      </c>
      <c r="AF30" s="4">
        <v>4</v>
      </c>
      <c r="AG30" s="4">
        <v>1</v>
      </c>
      <c r="AH30" s="4">
        <v>2</v>
      </c>
      <c r="AI30" s="4">
        <v>3</v>
      </c>
      <c r="AJ30" s="4">
        <v>4</v>
      </c>
      <c r="AK30" s="4">
        <v>1</v>
      </c>
      <c r="AL30" s="4">
        <v>2</v>
      </c>
      <c r="AM30" s="4">
        <v>3</v>
      </c>
      <c r="AN30" s="438">
        <v>4</v>
      </c>
      <c r="AO30" s="439"/>
      <c r="AP30" s="540" t="s">
        <v>5</v>
      </c>
      <c r="AQ30" s="541"/>
      <c r="AR30" s="556"/>
      <c r="AS30" s="556"/>
      <c r="AT30" s="556"/>
      <c r="AU30" s="557"/>
      <c r="AV30" s="324"/>
      <c r="AW30" s="545" t="s">
        <v>257</v>
      </c>
      <c r="AX30" s="283"/>
      <c r="AY30" s="284"/>
      <c r="AZ30" s="313">
        <f>VLOOKUP($H$2,氏名志望校,12)</f>
        <v>2</v>
      </c>
      <c r="BA30" s="466"/>
      <c r="BB30" s="546"/>
      <c r="BC30" s="560">
        <f>IF(VLOOKUP($H$2,氏名志望校,13)="","",VLOOKUP($H$2,氏名志望校,13))</f>
      </c>
      <c r="BD30" s="561"/>
      <c r="BE30" s="561"/>
      <c r="BF30" s="561"/>
      <c r="BG30" s="561"/>
      <c r="BH30" s="561"/>
      <c r="BI30" s="561"/>
      <c r="BJ30" s="561"/>
      <c r="BK30" s="562"/>
    </row>
    <row r="31" spans="1:63" ht="18.75" customHeight="1" thickBot="1">
      <c r="A31" s="195"/>
      <c r="B31" s="171"/>
      <c r="C31" s="7" t="s">
        <v>6</v>
      </c>
      <c r="D31" s="8" t="str">
        <f>VLOOKUP($H$2,必修観点,3)</f>
        <v>Ｃ</v>
      </c>
      <c r="E31" s="8" t="str">
        <f>VLOOKUP($H$2,必修観点,4)</f>
        <v>Ｂ</v>
      </c>
      <c r="F31" s="8" t="str">
        <f>VLOOKUP($H$2,必修観点,5)</f>
        <v>Ｂ</v>
      </c>
      <c r="G31" s="8" t="str">
        <f>VLOOKUP($H$2,必修観点,6)</f>
        <v>Ｂ</v>
      </c>
      <c r="H31" s="8" t="str">
        <f>VLOOKUP($H$2,必修観点,7)</f>
        <v>Ｂ</v>
      </c>
      <c r="I31" s="8" t="str">
        <f>VLOOKUP($H$2,必修観点,8)</f>
        <v>Ｂ</v>
      </c>
      <c r="J31" s="8" t="str">
        <f>VLOOKUP($H$2,必修観点,9)</f>
        <v>Ｂ</v>
      </c>
      <c r="K31" s="8" t="str">
        <f>VLOOKUP($H$2,必修観点,10)</f>
        <v>Ｂ</v>
      </c>
      <c r="L31" s="8" t="str">
        <f>VLOOKUP($H$2,必修観点,11)</f>
        <v>Ｂ</v>
      </c>
      <c r="M31" s="8" t="str">
        <f>VLOOKUP($H$2,必修観点,12)</f>
        <v>Ａ</v>
      </c>
      <c r="N31" s="8" t="str">
        <f>VLOOKUP($H$2,必修観点,13)</f>
        <v>Ｃ</v>
      </c>
      <c r="O31" s="8" t="str">
        <f>VLOOKUP($H$2,必修観点,14)</f>
        <v>Ｂ</v>
      </c>
      <c r="P31" s="8" t="str">
        <f>VLOOKUP($H$2,必修観点,15)</f>
        <v>Ｂ</v>
      </c>
      <c r="Q31" s="8" t="str">
        <f>VLOOKUP($H$2,必修観点,16)</f>
        <v>Ｂ</v>
      </c>
      <c r="R31" s="8" t="str">
        <f>VLOOKUP($H$2,必修観点,17)</f>
        <v>Ｂ</v>
      </c>
      <c r="S31" s="8" t="str">
        <f>VLOOKUP($H$2,必修観点,18)</f>
        <v>Ｂ</v>
      </c>
      <c r="T31" s="8" t="str">
        <f>VLOOKUP($H$2,必修観点,19)</f>
        <v>Ｂ</v>
      </c>
      <c r="U31" s="8" t="str">
        <f>VLOOKUP($H$2,必修観点,20)</f>
        <v>Ｂ</v>
      </c>
      <c r="V31" s="8" t="str">
        <f>VLOOKUP($H$2,必修観点,21)</f>
        <v>Ｂ</v>
      </c>
      <c r="W31" s="8" t="str">
        <f>VLOOKUP($H$2,必修観点,22)</f>
        <v>Ａ</v>
      </c>
      <c r="X31" s="8" t="str">
        <f>VLOOKUP($H$2,必修観点,23)</f>
        <v>Ｂ</v>
      </c>
      <c r="Y31" s="8" t="str">
        <f>VLOOKUP($H$2,必修観点,24)</f>
        <v>Ａ</v>
      </c>
      <c r="Z31" s="8" t="str">
        <f>VLOOKUP($H$2,必修観点,25)</f>
        <v>Ｂ</v>
      </c>
      <c r="AA31" s="8" t="str">
        <f>VLOOKUP($H$2,必修観点,26)</f>
        <v>Ｂ</v>
      </c>
      <c r="AB31" s="8" t="str">
        <f>VLOOKUP($H$2,必修観点,27)</f>
        <v>Ｂ</v>
      </c>
      <c r="AC31" s="8" t="str">
        <f>VLOOKUP($H$2,必修観点,28)</f>
        <v>Ｂ</v>
      </c>
      <c r="AD31" s="8" t="str">
        <f>VLOOKUP($H$2,必修観点,29)</f>
        <v>Ｂ</v>
      </c>
      <c r="AE31" s="8" t="str">
        <f>VLOOKUP($H$2,必修観点,30)</f>
        <v>Ｂ</v>
      </c>
      <c r="AF31" s="8" t="str">
        <f>VLOOKUP($H$2,必修観点,31)</f>
        <v>Ｂ</v>
      </c>
      <c r="AG31" s="8" t="str">
        <f>VLOOKUP($H$2,必修観点,32)</f>
        <v>Ｂ</v>
      </c>
      <c r="AH31" s="8" t="str">
        <f>VLOOKUP($H$2,必修観点,33)</f>
        <v>Ｂ</v>
      </c>
      <c r="AI31" s="8" t="str">
        <f>VLOOKUP($H$2,必修観点,34)</f>
        <v>Ｂ</v>
      </c>
      <c r="AJ31" s="8" t="str">
        <f>VLOOKUP($H$2,必修観点,35)</f>
        <v>Ｂ</v>
      </c>
      <c r="AK31" s="8" t="str">
        <f>VLOOKUP($H$2,必修観点,36)</f>
        <v>Ａ</v>
      </c>
      <c r="AL31" s="8" t="str">
        <f>VLOOKUP($H$2,必修観点,37)</f>
        <v>Ｂ</v>
      </c>
      <c r="AM31" s="8" t="str">
        <f>VLOOKUP($H$2,必修観点,38)</f>
        <v>Ｂ</v>
      </c>
      <c r="AN31" s="440" t="str">
        <f>VLOOKUP($H$2,必修観点,39)</f>
        <v>Ｂ</v>
      </c>
      <c r="AO31" s="441"/>
      <c r="AP31" s="196"/>
      <c r="AQ31" s="197"/>
      <c r="AR31" s="558"/>
      <c r="AS31" s="558"/>
      <c r="AT31" s="558"/>
      <c r="AU31" s="559"/>
      <c r="AV31" s="324"/>
      <c r="AW31" s="286"/>
      <c r="AX31" s="286"/>
      <c r="AY31" s="287"/>
      <c r="AZ31" s="547"/>
      <c r="BA31" s="548"/>
      <c r="BB31" s="549"/>
      <c r="BC31" s="563"/>
      <c r="BD31" s="564"/>
      <c r="BE31" s="564"/>
      <c r="BF31" s="564"/>
      <c r="BG31" s="564"/>
      <c r="BH31" s="564"/>
      <c r="BI31" s="564"/>
      <c r="BJ31" s="564"/>
      <c r="BK31" s="565"/>
    </row>
    <row r="32" spans="1:63" ht="18.75" customHeight="1" thickTop="1">
      <c r="A32" s="195"/>
      <c r="B32" s="171"/>
      <c r="C32" s="313" t="s">
        <v>20</v>
      </c>
      <c r="D32" s="283"/>
      <c r="E32" s="283"/>
      <c r="F32" s="283"/>
      <c r="G32" s="283"/>
      <c r="H32" s="284"/>
      <c r="I32" s="313" t="s">
        <v>21</v>
      </c>
      <c r="J32" s="283"/>
      <c r="K32" s="283"/>
      <c r="L32" s="284"/>
      <c r="M32" s="362" t="s">
        <v>22</v>
      </c>
      <c r="N32" s="363"/>
      <c r="O32" s="363"/>
      <c r="P32" s="363"/>
      <c r="Q32" s="448" t="str">
        <f>VLOOKUP($H$2,選択,21)</f>
        <v>数学　外国語　</v>
      </c>
      <c r="R32" s="449"/>
      <c r="S32" s="449"/>
      <c r="T32" s="449"/>
      <c r="U32" s="449"/>
      <c r="V32" s="449"/>
      <c r="W32" s="449"/>
      <c r="X32" s="449"/>
      <c r="Y32" s="449"/>
      <c r="Z32" s="449"/>
      <c r="AA32" s="449"/>
      <c r="AB32" s="449"/>
      <c r="AC32" s="449"/>
      <c r="AD32" s="449"/>
      <c r="AE32" s="449"/>
      <c r="AF32" s="450"/>
      <c r="AG32" s="313" t="s">
        <v>24</v>
      </c>
      <c r="AH32" s="283"/>
      <c r="AI32" s="283"/>
      <c r="AJ32" s="284"/>
      <c r="AK32" s="442" t="str">
        <f>VLOOKUP($H$2,選択,23)</f>
        <v>B</v>
      </c>
      <c r="AL32" s="443"/>
      <c r="AM32" s="443"/>
      <c r="AN32" s="443"/>
      <c r="AO32" s="444"/>
      <c r="AP32" s="540" t="s">
        <v>7</v>
      </c>
      <c r="AQ32" s="541"/>
      <c r="AR32" s="541"/>
      <c r="AS32" s="541"/>
      <c r="AT32" s="541"/>
      <c r="AU32" s="542"/>
      <c r="AV32" s="324"/>
      <c r="AW32" s="545" t="s">
        <v>258</v>
      </c>
      <c r="AX32" s="283"/>
      <c r="AY32" s="284"/>
      <c r="AZ32" s="313">
        <f>VLOOKUP($H$2,氏名志望校,14)</f>
        <v>10</v>
      </c>
      <c r="BA32" s="466"/>
      <c r="BB32" s="546"/>
      <c r="BC32" s="560" t="str">
        <f>IF(VLOOKUP($H$2,氏名志望校,15)="","",VLOOKUP($H$2,氏名志望校,15))</f>
        <v>風邪</v>
      </c>
      <c r="BD32" s="561"/>
      <c r="BE32" s="561"/>
      <c r="BF32" s="561"/>
      <c r="BG32" s="561"/>
      <c r="BH32" s="561"/>
      <c r="BI32" s="561"/>
      <c r="BJ32" s="561"/>
      <c r="BK32" s="562"/>
    </row>
    <row r="33" spans="1:63" ht="18.75" customHeight="1" thickBot="1">
      <c r="A33" s="175"/>
      <c r="B33" s="176"/>
      <c r="C33" s="285"/>
      <c r="D33" s="286"/>
      <c r="E33" s="286"/>
      <c r="F33" s="286"/>
      <c r="G33" s="286"/>
      <c r="H33" s="287"/>
      <c r="I33" s="285"/>
      <c r="J33" s="286"/>
      <c r="K33" s="286"/>
      <c r="L33" s="287"/>
      <c r="M33" s="364" t="s">
        <v>23</v>
      </c>
      <c r="N33" s="365"/>
      <c r="O33" s="365"/>
      <c r="P33" s="365"/>
      <c r="Q33" s="448" t="str">
        <f>VLOOKUP($H$2,選択,22)</f>
        <v>社会　保体　外国語　</v>
      </c>
      <c r="R33" s="449"/>
      <c r="S33" s="449"/>
      <c r="T33" s="449"/>
      <c r="U33" s="449"/>
      <c r="V33" s="449"/>
      <c r="W33" s="449"/>
      <c r="X33" s="449"/>
      <c r="Y33" s="449"/>
      <c r="Z33" s="449"/>
      <c r="AA33" s="449"/>
      <c r="AB33" s="449"/>
      <c r="AC33" s="449"/>
      <c r="AD33" s="449"/>
      <c r="AE33" s="449"/>
      <c r="AF33" s="450"/>
      <c r="AG33" s="285"/>
      <c r="AH33" s="286"/>
      <c r="AI33" s="286"/>
      <c r="AJ33" s="287"/>
      <c r="AK33" s="445" t="str">
        <f>VLOOKUP($H$2,選択,24)</f>
        <v>B</v>
      </c>
      <c r="AL33" s="446"/>
      <c r="AM33" s="446"/>
      <c r="AN33" s="446"/>
      <c r="AO33" s="447"/>
      <c r="AP33" s="198"/>
      <c r="AQ33" s="199"/>
      <c r="AR33" s="543"/>
      <c r="AS33" s="543"/>
      <c r="AT33" s="543"/>
      <c r="AU33" s="544"/>
      <c r="AV33" s="324"/>
      <c r="AW33" s="286"/>
      <c r="AX33" s="286"/>
      <c r="AY33" s="287"/>
      <c r="AZ33" s="547"/>
      <c r="BA33" s="548"/>
      <c r="BB33" s="549"/>
      <c r="BC33" s="563"/>
      <c r="BD33" s="564"/>
      <c r="BE33" s="564"/>
      <c r="BF33" s="564"/>
      <c r="BG33" s="564"/>
      <c r="BH33" s="564"/>
      <c r="BI33" s="564"/>
      <c r="BJ33" s="564"/>
      <c r="BK33" s="565"/>
    </row>
    <row r="34" spans="1:63" ht="18.75" customHeight="1" thickTop="1">
      <c r="A34" s="366" t="s">
        <v>76</v>
      </c>
      <c r="B34" s="284"/>
      <c r="C34" s="313" t="s">
        <v>259</v>
      </c>
      <c r="D34" s="322"/>
      <c r="E34" s="313" t="s">
        <v>260</v>
      </c>
      <c r="F34" s="321"/>
      <c r="G34" s="322"/>
      <c r="H34" s="328" t="s">
        <v>261</v>
      </c>
      <c r="I34" s="321"/>
      <c r="J34" s="322"/>
      <c r="K34" s="43"/>
      <c r="L34" s="165"/>
      <c r="M34" s="166"/>
      <c r="N34" s="417" t="s">
        <v>77</v>
      </c>
      <c r="O34" s="284"/>
      <c r="P34" s="345" t="s">
        <v>45</v>
      </c>
      <c r="Q34" s="346"/>
      <c r="R34" s="346"/>
      <c r="S34" s="346"/>
      <c r="T34" s="346"/>
      <c r="U34" s="347"/>
      <c r="V34" s="345" t="s">
        <v>46</v>
      </c>
      <c r="W34" s="346"/>
      <c r="X34" s="346"/>
      <c r="Y34" s="346"/>
      <c r="Z34" s="346"/>
      <c r="AA34" s="347"/>
      <c r="AB34" s="345" t="s">
        <v>75</v>
      </c>
      <c r="AC34" s="346"/>
      <c r="AD34" s="346"/>
      <c r="AE34" s="346"/>
      <c r="AF34" s="346"/>
      <c r="AG34" s="347"/>
      <c r="AH34" s="345" t="s">
        <v>47</v>
      </c>
      <c r="AI34" s="346"/>
      <c r="AJ34" s="346"/>
      <c r="AK34" s="346"/>
      <c r="AL34" s="346"/>
      <c r="AM34" s="347"/>
      <c r="AN34" s="582" t="s">
        <v>48</v>
      </c>
      <c r="AO34" s="583"/>
      <c r="AP34" s="583"/>
      <c r="AQ34" s="583"/>
      <c r="AR34" s="583"/>
      <c r="AS34" s="583"/>
      <c r="AT34" s="583"/>
      <c r="AU34" s="584"/>
      <c r="AV34" s="496"/>
      <c r="AW34" s="545" t="s">
        <v>262</v>
      </c>
      <c r="AX34" s="283"/>
      <c r="AY34" s="284"/>
      <c r="AZ34" s="313">
        <f>VLOOKUP($H$2,氏名志望校,16)</f>
        <v>7</v>
      </c>
      <c r="BA34" s="466"/>
      <c r="BB34" s="546"/>
      <c r="BC34" s="560">
        <f>IF(VLOOKUP($H$2,氏名志望校,17)="","",VLOOKUP($H$2,氏名志望校,17))</f>
      </c>
      <c r="BD34" s="561"/>
      <c r="BE34" s="561"/>
      <c r="BF34" s="561"/>
      <c r="BG34" s="561"/>
      <c r="BH34" s="561"/>
      <c r="BI34" s="561"/>
      <c r="BJ34" s="561"/>
      <c r="BK34" s="562"/>
    </row>
    <row r="35" spans="1:63" ht="11.25" customHeight="1">
      <c r="A35" s="323"/>
      <c r="B35" s="324"/>
      <c r="C35" s="367" t="s">
        <v>78</v>
      </c>
      <c r="D35" s="368"/>
      <c r="E35" s="367" t="s">
        <v>79</v>
      </c>
      <c r="F35" s="372"/>
      <c r="G35" s="368"/>
      <c r="H35" s="367" t="s">
        <v>80</v>
      </c>
      <c r="I35" s="372"/>
      <c r="J35" s="368"/>
      <c r="K35" s="195"/>
      <c r="L35" s="163"/>
      <c r="M35" s="186"/>
      <c r="N35" s="323"/>
      <c r="O35" s="324"/>
      <c r="P35" s="348"/>
      <c r="Q35" s="349"/>
      <c r="R35" s="349"/>
      <c r="S35" s="349"/>
      <c r="T35" s="349"/>
      <c r="U35" s="350"/>
      <c r="V35" s="348"/>
      <c r="W35" s="349"/>
      <c r="X35" s="349"/>
      <c r="Y35" s="349"/>
      <c r="Z35" s="349"/>
      <c r="AA35" s="350"/>
      <c r="AB35" s="348"/>
      <c r="AC35" s="349"/>
      <c r="AD35" s="349"/>
      <c r="AE35" s="349"/>
      <c r="AF35" s="349"/>
      <c r="AG35" s="350"/>
      <c r="AH35" s="348"/>
      <c r="AI35" s="349"/>
      <c r="AJ35" s="349"/>
      <c r="AK35" s="349"/>
      <c r="AL35" s="349"/>
      <c r="AM35" s="350"/>
      <c r="AN35" s="585"/>
      <c r="AO35" s="586"/>
      <c r="AP35" s="586"/>
      <c r="AQ35" s="586"/>
      <c r="AR35" s="586"/>
      <c r="AS35" s="586"/>
      <c r="AT35" s="586"/>
      <c r="AU35" s="587"/>
      <c r="AV35" s="496"/>
      <c r="AW35" s="588"/>
      <c r="AX35" s="257"/>
      <c r="AY35" s="324"/>
      <c r="AZ35" s="410"/>
      <c r="BA35" s="468"/>
      <c r="BB35" s="589"/>
      <c r="BC35" s="590"/>
      <c r="BD35" s="591"/>
      <c r="BE35" s="591"/>
      <c r="BF35" s="591"/>
      <c r="BG35" s="591"/>
      <c r="BH35" s="591"/>
      <c r="BI35" s="591"/>
      <c r="BJ35" s="591"/>
      <c r="BK35" s="592"/>
    </row>
    <row r="36" spans="1:63" ht="7.5" customHeight="1">
      <c r="A36" s="323"/>
      <c r="B36" s="324"/>
      <c r="C36" s="369"/>
      <c r="D36" s="368"/>
      <c r="E36" s="369"/>
      <c r="F36" s="372"/>
      <c r="G36" s="368"/>
      <c r="H36" s="369"/>
      <c r="I36" s="372"/>
      <c r="J36" s="368"/>
      <c r="K36" s="195"/>
      <c r="L36" s="374" t="s">
        <v>43</v>
      </c>
      <c r="M36" s="186"/>
      <c r="N36" s="323"/>
      <c r="O36" s="324"/>
      <c r="P36" s="351" t="s">
        <v>136</v>
      </c>
      <c r="Q36" s="352"/>
      <c r="R36" s="352"/>
      <c r="S36" s="352"/>
      <c r="T36" s="352"/>
      <c r="U36" s="353"/>
      <c r="V36" s="351" t="s">
        <v>136</v>
      </c>
      <c r="W36" s="352"/>
      <c r="X36" s="352"/>
      <c r="Y36" s="352"/>
      <c r="Z36" s="352"/>
      <c r="AA36" s="353"/>
      <c r="AB36" s="351" t="s">
        <v>136</v>
      </c>
      <c r="AC36" s="352"/>
      <c r="AD36" s="352"/>
      <c r="AE36" s="352"/>
      <c r="AF36" s="352"/>
      <c r="AG36" s="353"/>
      <c r="AH36" s="351" t="s">
        <v>136</v>
      </c>
      <c r="AI36" s="352"/>
      <c r="AJ36" s="352"/>
      <c r="AK36" s="352"/>
      <c r="AL36" s="352"/>
      <c r="AM36" s="353"/>
      <c r="AN36" s="593" t="s">
        <v>136</v>
      </c>
      <c r="AO36" s="594"/>
      <c r="AP36" s="594"/>
      <c r="AQ36" s="594"/>
      <c r="AR36" s="594"/>
      <c r="AS36" s="594"/>
      <c r="AT36" s="594"/>
      <c r="AU36" s="595"/>
      <c r="AV36" s="571"/>
      <c r="AW36" s="286"/>
      <c r="AX36" s="286"/>
      <c r="AY36" s="287"/>
      <c r="AZ36" s="547"/>
      <c r="BA36" s="548"/>
      <c r="BB36" s="549"/>
      <c r="BC36" s="563"/>
      <c r="BD36" s="564"/>
      <c r="BE36" s="564"/>
      <c r="BF36" s="564"/>
      <c r="BG36" s="564"/>
      <c r="BH36" s="564"/>
      <c r="BI36" s="564"/>
      <c r="BJ36" s="564"/>
      <c r="BK36" s="565"/>
    </row>
    <row r="37" spans="1:63" ht="36" customHeight="1">
      <c r="A37" s="323"/>
      <c r="B37" s="324"/>
      <c r="C37" s="369"/>
      <c r="D37" s="368"/>
      <c r="E37" s="369"/>
      <c r="F37" s="372"/>
      <c r="G37" s="368"/>
      <c r="H37" s="369"/>
      <c r="I37" s="372"/>
      <c r="J37" s="368"/>
      <c r="K37" s="195"/>
      <c r="L37" s="374"/>
      <c r="M37" s="186"/>
      <c r="N37" s="323"/>
      <c r="O37" s="324"/>
      <c r="P37" s="354"/>
      <c r="Q37" s="355"/>
      <c r="R37" s="355"/>
      <c r="S37" s="355"/>
      <c r="T37" s="355"/>
      <c r="U37" s="356"/>
      <c r="V37" s="354"/>
      <c r="W37" s="355"/>
      <c r="X37" s="355"/>
      <c r="Y37" s="355"/>
      <c r="Z37" s="355"/>
      <c r="AA37" s="356"/>
      <c r="AB37" s="354"/>
      <c r="AC37" s="355"/>
      <c r="AD37" s="355"/>
      <c r="AE37" s="355"/>
      <c r="AF37" s="355"/>
      <c r="AG37" s="356"/>
      <c r="AH37" s="354"/>
      <c r="AI37" s="355"/>
      <c r="AJ37" s="355"/>
      <c r="AK37" s="355"/>
      <c r="AL37" s="355"/>
      <c r="AM37" s="356"/>
      <c r="AN37" s="593"/>
      <c r="AO37" s="594"/>
      <c r="AP37" s="594"/>
      <c r="AQ37" s="594"/>
      <c r="AR37" s="594"/>
      <c r="AS37" s="594"/>
      <c r="AT37" s="594"/>
      <c r="AU37" s="595"/>
      <c r="AV37" s="596" t="s">
        <v>82</v>
      </c>
      <c r="AW37" s="503"/>
      <c r="AX37" s="597"/>
      <c r="AY37" s="597"/>
      <c r="AZ37" s="597"/>
      <c r="BA37" s="597"/>
      <c r="BB37" s="597"/>
      <c r="BC37" s="597"/>
      <c r="BD37" s="597"/>
      <c r="BE37" s="597"/>
      <c r="BF37" s="597"/>
      <c r="BG37" s="597"/>
      <c r="BH37" s="597"/>
      <c r="BI37" s="597"/>
      <c r="BJ37" s="597"/>
      <c r="BK37" s="598"/>
    </row>
    <row r="38" spans="1:63" ht="15" customHeight="1">
      <c r="A38" s="323"/>
      <c r="B38" s="324"/>
      <c r="C38" s="369"/>
      <c r="D38" s="368"/>
      <c r="E38" s="369"/>
      <c r="F38" s="372"/>
      <c r="G38" s="368"/>
      <c r="H38" s="369"/>
      <c r="I38" s="372"/>
      <c r="J38" s="368"/>
      <c r="K38" s="195"/>
      <c r="L38" s="163" t="s">
        <v>44</v>
      </c>
      <c r="M38" s="186"/>
      <c r="N38" s="323"/>
      <c r="O38" s="324"/>
      <c r="P38" s="345" t="s">
        <v>49</v>
      </c>
      <c r="Q38" s="346"/>
      <c r="R38" s="346"/>
      <c r="S38" s="346"/>
      <c r="T38" s="346"/>
      <c r="U38" s="347"/>
      <c r="V38" s="345" t="s">
        <v>263</v>
      </c>
      <c r="W38" s="406" t="s">
        <v>264</v>
      </c>
      <c r="X38" s="406"/>
      <c r="Y38" s="406"/>
      <c r="Z38" s="406"/>
      <c r="AA38" s="407"/>
      <c r="AB38" s="345" t="s">
        <v>50</v>
      </c>
      <c r="AC38" s="346"/>
      <c r="AD38" s="346"/>
      <c r="AE38" s="346"/>
      <c r="AF38" s="346"/>
      <c r="AG38" s="347"/>
      <c r="AH38" s="345" t="s">
        <v>51</v>
      </c>
      <c r="AI38" s="346"/>
      <c r="AJ38" s="346"/>
      <c r="AK38" s="346"/>
      <c r="AL38" s="346"/>
      <c r="AM38" s="346"/>
      <c r="AN38" s="604" t="s">
        <v>52</v>
      </c>
      <c r="AO38" s="605"/>
      <c r="AP38" s="605"/>
      <c r="AQ38" s="605"/>
      <c r="AR38" s="605"/>
      <c r="AS38" s="605"/>
      <c r="AT38" s="605"/>
      <c r="AU38" s="606"/>
      <c r="AV38" s="324"/>
      <c r="AW38" s="599"/>
      <c r="AX38" s="600"/>
      <c r="AY38" s="600"/>
      <c r="AZ38" s="600"/>
      <c r="BA38" s="600"/>
      <c r="BB38" s="600"/>
      <c r="BC38" s="600"/>
      <c r="BD38" s="600"/>
      <c r="BE38" s="600"/>
      <c r="BF38" s="600"/>
      <c r="BG38" s="600"/>
      <c r="BH38" s="600"/>
      <c r="BI38" s="600"/>
      <c r="BJ38" s="600"/>
      <c r="BK38" s="601"/>
    </row>
    <row r="39" spans="1:63" ht="15" customHeight="1">
      <c r="A39" s="323"/>
      <c r="B39" s="324"/>
      <c r="C39" s="369"/>
      <c r="D39" s="368"/>
      <c r="E39" s="369"/>
      <c r="F39" s="372"/>
      <c r="G39" s="368"/>
      <c r="H39" s="369"/>
      <c r="I39" s="372"/>
      <c r="J39" s="368"/>
      <c r="K39" s="195"/>
      <c r="L39" s="180"/>
      <c r="M39" s="186"/>
      <c r="N39" s="323"/>
      <c r="O39" s="324"/>
      <c r="P39" s="348"/>
      <c r="Q39" s="349"/>
      <c r="R39" s="349"/>
      <c r="S39" s="349"/>
      <c r="T39" s="349"/>
      <c r="U39" s="350"/>
      <c r="V39" s="405"/>
      <c r="W39" s="408"/>
      <c r="X39" s="408"/>
      <c r="Y39" s="408"/>
      <c r="Z39" s="408"/>
      <c r="AA39" s="409"/>
      <c r="AB39" s="348"/>
      <c r="AC39" s="349"/>
      <c r="AD39" s="349"/>
      <c r="AE39" s="349"/>
      <c r="AF39" s="349"/>
      <c r="AG39" s="350"/>
      <c r="AH39" s="348"/>
      <c r="AI39" s="349"/>
      <c r="AJ39" s="349"/>
      <c r="AK39" s="349"/>
      <c r="AL39" s="349"/>
      <c r="AM39" s="349"/>
      <c r="AN39" s="607"/>
      <c r="AO39" s="586"/>
      <c r="AP39" s="586"/>
      <c r="AQ39" s="586"/>
      <c r="AR39" s="586"/>
      <c r="AS39" s="586"/>
      <c r="AT39" s="586"/>
      <c r="AU39" s="608"/>
      <c r="AV39" s="324"/>
      <c r="AW39" s="599"/>
      <c r="AX39" s="600"/>
      <c r="AY39" s="600"/>
      <c r="AZ39" s="600"/>
      <c r="BA39" s="600"/>
      <c r="BB39" s="600"/>
      <c r="BC39" s="600"/>
      <c r="BD39" s="600"/>
      <c r="BE39" s="600"/>
      <c r="BF39" s="600"/>
      <c r="BG39" s="600"/>
      <c r="BH39" s="600"/>
      <c r="BI39" s="600"/>
      <c r="BJ39" s="600"/>
      <c r="BK39" s="601"/>
    </row>
    <row r="40" spans="1:63" ht="15" customHeight="1" thickBot="1">
      <c r="A40" s="323"/>
      <c r="B40" s="324"/>
      <c r="C40" s="370"/>
      <c r="D40" s="371"/>
      <c r="E40" s="370"/>
      <c r="F40" s="373"/>
      <c r="G40" s="371"/>
      <c r="H40" s="370"/>
      <c r="I40" s="373"/>
      <c r="J40" s="371"/>
      <c r="K40" s="200"/>
      <c r="L40" s="201"/>
      <c r="M40" s="202"/>
      <c r="N40" s="323"/>
      <c r="O40" s="324"/>
      <c r="P40" s="351" t="s">
        <v>136</v>
      </c>
      <c r="Q40" s="352"/>
      <c r="R40" s="352"/>
      <c r="S40" s="352"/>
      <c r="T40" s="352"/>
      <c r="U40" s="353"/>
      <c r="V40" s="351" t="s">
        <v>136</v>
      </c>
      <c r="W40" s="352"/>
      <c r="X40" s="352"/>
      <c r="Y40" s="352"/>
      <c r="Z40" s="352"/>
      <c r="AA40" s="353"/>
      <c r="AB40" s="351" t="s">
        <v>134</v>
      </c>
      <c r="AC40" s="352"/>
      <c r="AD40" s="352"/>
      <c r="AE40" s="352"/>
      <c r="AF40" s="352"/>
      <c r="AG40" s="353"/>
      <c r="AH40" s="351" t="s">
        <v>136</v>
      </c>
      <c r="AI40" s="352"/>
      <c r="AJ40" s="352"/>
      <c r="AK40" s="352"/>
      <c r="AL40" s="352"/>
      <c r="AM40" s="353"/>
      <c r="AN40" s="593" t="s">
        <v>136</v>
      </c>
      <c r="AO40" s="594"/>
      <c r="AP40" s="594"/>
      <c r="AQ40" s="594"/>
      <c r="AR40" s="594"/>
      <c r="AS40" s="594"/>
      <c r="AT40" s="594"/>
      <c r="AU40" s="595"/>
      <c r="AV40" s="496"/>
      <c r="AW40" s="599"/>
      <c r="AX40" s="600"/>
      <c r="AY40" s="600"/>
      <c r="AZ40" s="600"/>
      <c r="BA40" s="600"/>
      <c r="BB40" s="600"/>
      <c r="BC40" s="600"/>
      <c r="BD40" s="600"/>
      <c r="BE40" s="600"/>
      <c r="BF40" s="600"/>
      <c r="BG40" s="600"/>
      <c r="BH40" s="600"/>
      <c r="BI40" s="600"/>
      <c r="BJ40" s="600"/>
      <c r="BK40" s="601"/>
    </row>
    <row r="41" spans="1:63" ht="15" customHeight="1" thickTop="1">
      <c r="A41" s="323"/>
      <c r="B41" s="324"/>
      <c r="C41" s="335" t="s">
        <v>136</v>
      </c>
      <c r="D41" s="336"/>
      <c r="E41" s="375" t="s">
        <v>136</v>
      </c>
      <c r="F41" s="376"/>
      <c r="G41" s="336"/>
      <c r="H41" s="375" t="s">
        <v>136</v>
      </c>
      <c r="I41" s="376"/>
      <c r="J41" s="377"/>
      <c r="K41" s="339" t="s">
        <v>265</v>
      </c>
      <c r="L41" s="340"/>
      <c r="M41" s="341"/>
      <c r="N41" s="257"/>
      <c r="O41" s="324"/>
      <c r="P41" s="397"/>
      <c r="Q41" s="398"/>
      <c r="R41" s="398"/>
      <c r="S41" s="398"/>
      <c r="T41" s="398"/>
      <c r="U41" s="399"/>
      <c r="V41" s="397"/>
      <c r="W41" s="398"/>
      <c r="X41" s="398"/>
      <c r="Y41" s="398"/>
      <c r="Z41" s="398"/>
      <c r="AA41" s="399"/>
      <c r="AB41" s="397"/>
      <c r="AC41" s="398"/>
      <c r="AD41" s="398"/>
      <c r="AE41" s="398"/>
      <c r="AF41" s="398"/>
      <c r="AG41" s="399"/>
      <c r="AH41" s="397"/>
      <c r="AI41" s="398"/>
      <c r="AJ41" s="398"/>
      <c r="AK41" s="398"/>
      <c r="AL41" s="398"/>
      <c r="AM41" s="399"/>
      <c r="AN41" s="593"/>
      <c r="AO41" s="594"/>
      <c r="AP41" s="594"/>
      <c r="AQ41" s="594"/>
      <c r="AR41" s="594"/>
      <c r="AS41" s="594"/>
      <c r="AT41" s="594"/>
      <c r="AU41" s="595"/>
      <c r="AV41" s="496"/>
      <c r="AW41" s="599"/>
      <c r="AX41" s="600"/>
      <c r="AY41" s="600"/>
      <c r="AZ41" s="600"/>
      <c r="BA41" s="600"/>
      <c r="BB41" s="600"/>
      <c r="BC41" s="600"/>
      <c r="BD41" s="600"/>
      <c r="BE41" s="600"/>
      <c r="BF41" s="600"/>
      <c r="BG41" s="600"/>
      <c r="BH41" s="600"/>
      <c r="BI41" s="600"/>
      <c r="BJ41" s="600"/>
      <c r="BK41" s="601"/>
    </row>
    <row r="42" spans="1:63" ht="13.5" customHeight="1" thickBot="1">
      <c r="A42" s="285"/>
      <c r="B42" s="287"/>
      <c r="C42" s="337"/>
      <c r="D42" s="338"/>
      <c r="E42" s="337"/>
      <c r="F42" s="378"/>
      <c r="G42" s="338"/>
      <c r="H42" s="337"/>
      <c r="I42" s="378"/>
      <c r="J42" s="379"/>
      <c r="K42" s="342"/>
      <c r="L42" s="343"/>
      <c r="M42" s="344"/>
      <c r="N42" s="286"/>
      <c r="O42" s="287"/>
      <c r="P42" s="404"/>
      <c r="Q42" s="398"/>
      <c r="R42" s="398"/>
      <c r="S42" s="398"/>
      <c r="T42" s="398"/>
      <c r="U42" s="356"/>
      <c r="V42" s="354"/>
      <c r="W42" s="355"/>
      <c r="X42" s="355"/>
      <c r="Y42" s="355"/>
      <c r="Z42" s="355"/>
      <c r="AA42" s="356"/>
      <c r="AB42" s="354"/>
      <c r="AC42" s="355"/>
      <c r="AD42" s="355"/>
      <c r="AE42" s="355"/>
      <c r="AF42" s="355"/>
      <c r="AG42" s="356"/>
      <c r="AH42" s="354"/>
      <c r="AI42" s="355"/>
      <c r="AJ42" s="355"/>
      <c r="AK42" s="355"/>
      <c r="AL42" s="355"/>
      <c r="AM42" s="356"/>
      <c r="AN42" s="593"/>
      <c r="AO42" s="594"/>
      <c r="AP42" s="594"/>
      <c r="AQ42" s="594"/>
      <c r="AR42" s="594"/>
      <c r="AS42" s="594"/>
      <c r="AT42" s="594"/>
      <c r="AU42" s="595"/>
      <c r="AV42" s="496"/>
      <c r="AW42" s="599"/>
      <c r="AX42" s="600"/>
      <c r="AY42" s="600"/>
      <c r="AZ42" s="600"/>
      <c r="BA42" s="600"/>
      <c r="BB42" s="600"/>
      <c r="BC42" s="600"/>
      <c r="BD42" s="600"/>
      <c r="BE42" s="600"/>
      <c r="BF42" s="600"/>
      <c r="BG42" s="600"/>
      <c r="BH42" s="600"/>
      <c r="BI42" s="600"/>
      <c r="BJ42" s="600"/>
      <c r="BK42" s="601"/>
    </row>
    <row r="43" spans="1:63" ht="9" customHeight="1" thickTop="1">
      <c r="A43" s="36"/>
      <c r="B43" s="37"/>
      <c r="C43" s="330" t="s">
        <v>222</v>
      </c>
      <c r="D43" s="331"/>
      <c r="E43" s="331"/>
      <c r="F43" s="331"/>
      <c r="G43" s="331"/>
      <c r="H43" s="331"/>
      <c r="I43" s="331"/>
      <c r="J43" s="331"/>
      <c r="K43" s="332"/>
      <c r="L43" s="332"/>
      <c r="M43" s="332"/>
      <c r="N43" s="331"/>
      <c r="O43" s="331"/>
      <c r="P43" s="331"/>
      <c r="Q43" s="331"/>
      <c r="R43" s="331"/>
      <c r="S43" s="331"/>
      <c r="T43" s="333"/>
      <c r="U43" s="17"/>
      <c r="V43" s="18"/>
      <c r="W43" s="19"/>
      <c r="X43" s="20"/>
      <c r="Y43" s="389" t="s">
        <v>225</v>
      </c>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1"/>
      <c r="AV43" s="496"/>
      <c r="AW43" s="599"/>
      <c r="AX43" s="600"/>
      <c r="AY43" s="600"/>
      <c r="AZ43" s="600"/>
      <c r="BA43" s="600"/>
      <c r="BB43" s="600"/>
      <c r="BC43" s="600"/>
      <c r="BD43" s="600"/>
      <c r="BE43" s="600"/>
      <c r="BF43" s="600"/>
      <c r="BG43" s="600"/>
      <c r="BH43" s="600"/>
      <c r="BI43" s="600"/>
      <c r="BJ43" s="600"/>
      <c r="BK43" s="601"/>
    </row>
    <row r="44" spans="1:63" ht="10.5" customHeight="1">
      <c r="A44" s="38"/>
      <c r="B44" s="39" t="s">
        <v>187</v>
      </c>
      <c r="C44" s="334"/>
      <c r="D44" s="331"/>
      <c r="E44" s="331"/>
      <c r="F44" s="331"/>
      <c r="G44" s="331"/>
      <c r="H44" s="331"/>
      <c r="I44" s="331"/>
      <c r="J44" s="331"/>
      <c r="K44" s="331"/>
      <c r="L44" s="331"/>
      <c r="M44" s="331"/>
      <c r="N44" s="331"/>
      <c r="O44" s="331"/>
      <c r="P44" s="331"/>
      <c r="Q44" s="331"/>
      <c r="R44" s="331"/>
      <c r="S44" s="331"/>
      <c r="T44" s="333"/>
      <c r="U44" s="16"/>
      <c r="V44" s="21"/>
      <c r="W44" s="387" t="s">
        <v>266</v>
      </c>
      <c r="X44" s="388"/>
      <c r="Y44" s="392"/>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4"/>
      <c r="AV44" s="496"/>
      <c r="AW44" s="599"/>
      <c r="AX44" s="600"/>
      <c r="AY44" s="600"/>
      <c r="AZ44" s="600"/>
      <c r="BA44" s="600"/>
      <c r="BB44" s="600"/>
      <c r="BC44" s="600"/>
      <c r="BD44" s="600"/>
      <c r="BE44" s="600"/>
      <c r="BF44" s="600"/>
      <c r="BG44" s="600"/>
      <c r="BH44" s="600"/>
      <c r="BI44" s="600"/>
      <c r="BJ44" s="600"/>
      <c r="BK44" s="601"/>
    </row>
    <row r="45" spans="1:63" ht="10.5" customHeight="1">
      <c r="A45" s="15" t="s">
        <v>27</v>
      </c>
      <c r="B45" s="39" t="s">
        <v>40</v>
      </c>
      <c r="C45" s="334"/>
      <c r="D45" s="331"/>
      <c r="E45" s="331"/>
      <c r="F45" s="331"/>
      <c r="G45" s="331"/>
      <c r="H45" s="331"/>
      <c r="I45" s="331"/>
      <c r="J45" s="331"/>
      <c r="K45" s="331"/>
      <c r="L45" s="331"/>
      <c r="M45" s="331"/>
      <c r="N45" s="331"/>
      <c r="O45" s="331"/>
      <c r="P45" s="331"/>
      <c r="Q45" s="331"/>
      <c r="R45" s="331"/>
      <c r="S45" s="331"/>
      <c r="T45" s="333"/>
      <c r="U45" s="16"/>
      <c r="V45" s="21"/>
      <c r="W45" s="387" t="s">
        <v>267</v>
      </c>
      <c r="X45" s="388"/>
      <c r="Y45" s="392"/>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4"/>
      <c r="AV45" s="496"/>
      <c r="AW45" s="599"/>
      <c r="AX45" s="600"/>
      <c r="AY45" s="600"/>
      <c r="AZ45" s="600"/>
      <c r="BA45" s="600"/>
      <c r="BB45" s="600"/>
      <c r="BC45" s="600"/>
      <c r="BD45" s="600"/>
      <c r="BE45" s="600"/>
      <c r="BF45" s="600"/>
      <c r="BG45" s="600"/>
      <c r="BH45" s="600"/>
      <c r="BI45" s="600"/>
      <c r="BJ45" s="600"/>
      <c r="BK45" s="601"/>
    </row>
    <row r="46" spans="1:63" ht="10.5" customHeight="1">
      <c r="A46" s="15" t="s">
        <v>28</v>
      </c>
      <c r="B46" s="40" t="s">
        <v>41</v>
      </c>
      <c r="C46" s="334"/>
      <c r="D46" s="331"/>
      <c r="E46" s="331"/>
      <c r="F46" s="331"/>
      <c r="G46" s="331"/>
      <c r="H46" s="331"/>
      <c r="I46" s="331"/>
      <c r="J46" s="331"/>
      <c r="K46" s="331"/>
      <c r="L46" s="331"/>
      <c r="M46" s="331"/>
      <c r="N46" s="331"/>
      <c r="O46" s="331"/>
      <c r="P46" s="331"/>
      <c r="Q46" s="331"/>
      <c r="R46" s="331"/>
      <c r="S46" s="331"/>
      <c r="T46" s="333"/>
      <c r="U46" s="16"/>
      <c r="V46" s="21"/>
      <c r="W46" s="402" t="s">
        <v>268</v>
      </c>
      <c r="X46" s="403"/>
      <c r="Y46" s="392"/>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4"/>
      <c r="AV46" s="571"/>
      <c r="AW46" s="602"/>
      <c r="AX46" s="332"/>
      <c r="AY46" s="332"/>
      <c r="AZ46" s="332"/>
      <c r="BA46" s="332"/>
      <c r="BB46" s="332"/>
      <c r="BC46" s="332"/>
      <c r="BD46" s="332"/>
      <c r="BE46" s="332"/>
      <c r="BF46" s="332"/>
      <c r="BG46" s="332"/>
      <c r="BH46" s="332"/>
      <c r="BI46" s="332"/>
      <c r="BJ46" s="332"/>
      <c r="BK46" s="603"/>
    </row>
    <row r="47" spans="1:63" ht="10.5" customHeight="1">
      <c r="A47" s="15" t="s">
        <v>269</v>
      </c>
      <c r="B47" s="40" t="s">
        <v>42</v>
      </c>
      <c r="C47" s="334"/>
      <c r="D47" s="331"/>
      <c r="E47" s="331"/>
      <c r="F47" s="331"/>
      <c r="G47" s="331"/>
      <c r="H47" s="331"/>
      <c r="I47" s="331"/>
      <c r="J47" s="331"/>
      <c r="K47" s="331"/>
      <c r="L47" s="331"/>
      <c r="M47" s="331"/>
      <c r="N47" s="331"/>
      <c r="O47" s="331"/>
      <c r="P47" s="331"/>
      <c r="Q47" s="331"/>
      <c r="R47" s="331"/>
      <c r="S47" s="331"/>
      <c r="T47" s="333"/>
      <c r="U47" s="395" t="s">
        <v>58</v>
      </c>
      <c r="V47" s="396"/>
      <c r="W47" s="387" t="s">
        <v>270</v>
      </c>
      <c r="X47" s="388"/>
      <c r="Y47" s="392"/>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4"/>
      <c r="AV47" s="203"/>
      <c r="AW47" s="204"/>
      <c r="AX47" s="204"/>
      <c r="AY47" s="204"/>
      <c r="AZ47" s="204"/>
      <c r="BA47" s="204"/>
      <c r="BB47" s="204"/>
      <c r="BC47" s="204"/>
      <c r="BD47" s="204"/>
      <c r="BE47" s="204"/>
      <c r="BF47" s="204"/>
      <c r="BG47" s="204"/>
      <c r="BH47" s="204"/>
      <c r="BI47" s="204"/>
      <c r="BJ47" s="204"/>
      <c r="BK47" s="205"/>
    </row>
    <row r="48" spans="1:63" ht="10.5" customHeight="1">
      <c r="A48" s="15" t="s">
        <v>39</v>
      </c>
      <c r="B48" s="40" t="s">
        <v>271</v>
      </c>
      <c r="C48" s="334"/>
      <c r="D48" s="331"/>
      <c r="E48" s="331"/>
      <c r="F48" s="331"/>
      <c r="G48" s="331"/>
      <c r="H48" s="331"/>
      <c r="I48" s="331"/>
      <c r="J48" s="331"/>
      <c r="K48" s="331"/>
      <c r="L48" s="331"/>
      <c r="M48" s="331"/>
      <c r="N48" s="331"/>
      <c r="O48" s="331"/>
      <c r="P48" s="331"/>
      <c r="Q48" s="331"/>
      <c r="R48" s="331"/>
      <c r="S48" s="331"/>
      <c r="T48" s="333"/>
      <c r="U48" s="16"/>
      <c r="V48" s="21"/>
      <c r="W48" s="387" t="s">
        <v>41</v>
      </c>
      <c r="X48" s="388"/>
      <c r="Y48" s="392"/>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4"/>
      <c r="AV48" s="400" t="s">
        <v>68</v>
      </c>
      <c r="AW48" s="401"/>
      <c r="AX48" s="401"/>
      <c r="AY48" s="401"/>
      <c r="AZ48" s="401"/>
      <c r="BA48" s="401"/>
      <c r="BB48" s="401"/>
      <c r="BC48" s="401"/>
      <c r="BD48" s="401"/>
      <c r="BE48" s="401"/>
      <c r="BF48" s="401"/>
      <c r="BG48" s="401"/>
      <c r="BH48" s="401"/>
      <c r="BI48" s="401"/>
      <c r="BJ48" s="246"/>
      <c r="BK48" s="206"/>
    </row>
    <row r="49" spans="1:63" ht="10.5" customHeight="1">
      <c r="A49" s="15" t="s">
        <v>53</v>
      </c>
      <c r="B49" s="40"/>
      <c r="C49" s="334"/>
      <c r="D49" s="331"/>
      <c r="E49" s="331"/>
      <c r="F49" s="331"/>
      <c r="G49" s="331"/>
      <c r="H49" s="331"/>
      <c r="I49" s="331"/>
      <c r="J49" s="331"/>
      <c r="K49" s="331"/>
      <c r="L49" s="331"/>
      <c r="M49" s="331"/>
      <c r="N49" s="331"/>
      <c r="O49" s="331"/>
      <c r="P49" s="331"/>
      <c r="Q49" s="331"/>
      <c r="R49" s="331"/>
      <c r="S49" s="331"/>
      <c r="T49" s="333"/>
      <c r="U49" s="16"/>
      <c r="V49" s="21"/>
      <c r="W49" s="387" t="s">
        <v>42</v>
      </c>
      <c r="X49" s="388"/>
      <c r="Y49" s="392"/>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4"/>
      <c r="AV49" s="400"/>
      <c r="AW49" s="401"/>
      <c r="AX49" s="401"/>
      <c r="AY49" s="401"/>
      <c r="AZ49" s="401"/>
      <c r="BA49" s="401"/>
      <c r="BB49" s="401"/>
      <c r="BC49" s="401"/>
      <c r="BD49" s="401"/>
      <c r="BE49" s="401"/>
      <c r="BF49" s="401"/>
      <c r="BG49" s="401"/>
      <c r="BH49" s="401"/>
      <c r="BI49" s="401"/>
      <c r="BJ49" s="246"/>
      <c r="BK49" s="206"/>
    </row>
    <row r="50" spans="1:63" ht="10.5" customHeight="1">
      <c r="A50" s="41"/>
      <c r="B50" s="42"/>
      <c r="C50" s="334"/>
      <c r="D50" s="331"/>
      <c r="E50" s="331"/>
      <c r="F50" s="331"/>
      <c r="G50" s="331"/>
      <c r="H50" s="331"/>
      <c r="I50" s="331"/>
      <c r="J50" s="331"/>
      <c r="K50" s="331"/>
      <c r="L50" s="331"/>
      <c r="M50" s="331"/>
      <c r="N50" s="331"/>
      <c r="O50" s="331"/>
      <c r="P50" s="331"/>
      <c r="Q50" s="331"/>
      <c r="R50" s="331"/>
      <c r="S50" s="331"/>
      <c r="T50" s="333"/>
      <c r="U50" s="395" t="s">
        <v>41</v>
      </c>
      <c r="V50" s="396"/>
      <c r="W50" s="22"/>
      <c r="X50" s="23"/>
      <c r="Y50" s="392"/>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4"/>
      <c r="AV50" s="247"/>
      <c r="AW50" s="248"/>
      <c r="AX50" s="248"/>
      <c r="AY50" s="248"/>
      <c r="AZ50" s="248"/>
      <c r="BA50" s="248"/>
      <c r="BB50" s="248"/>
      <c r="BC50" s="248"/>
      <c r="BD50" s="248"/>
      <c r="BE50" s="248"/>
      <c r="BF50" s="249"/>
      <c r="BG50" s="250"/>
      <c r="BH50" s="250"/>
      <c r="BI50" s="250"/>
      <c r="BJ50" s="250"/>
      <c r="BK50" s="206"/>
    </row>
    <row r="51" spans="1:63" ht="10.5" customHeight="1">
      <c r="A51" s="36"/>
      <c r="B51" s="37"/>
      <c r="C51" s="330" t="s">
        <v>223</v>
      </c>
      <c r="D51" s="331"/>
      <c r="E51" s="331"/>
      <c r="F51" s="331"/>
      <c r="G51" s="331"/>
      <c r="H51" s="331"/>
      <c r="I51" s="331"/>
      <c r="J51" s="331"/>
      <c r="K51" s="331"/>
      <c r="L51" s="331"/>
      <c r="M51" s="331"/>
      <c r="N51" s="331"/>
      <c r="O51" s="331"/>
      <c r="P51" s="331"/>
      <c r="Q51" s="331"/>
      <c r="R51" s="331"/>
      <c r="S51" s="331"/>
      <c r="T51" s="333"/>
      <c r="U51" s="16"/>
      <c r="V51" s="21"/>
      <c r="W51" s="24"/>
      <c r="X51" s="25"/>
      <c r="Y51" s="611" t="s">
        <v>88</v>
      </c>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4"/>
      <c r="AV51" s="247"/>
      <c r="AW51" s="248"/>
      <c r="AX51" s="248"/>
      <c r="AY51" s="248"/>
      <c r="AZ51" s="248"/>
      <c r="BA51" s="248"/>
      <c r="BB51" s="248"/>
      <c r="BC51" s="248"/>
      <c r="BD51" s="248"/>
      <c r="BE51" s="248"/>
      <c r="BF51" s="249"/>
      <c r="BG51" s="250"/>
      <c r="BH51" s="250"/>
      <c r="BI51" s="250"/>
      <c r="BJ51" s="250"/>
      <c r="BK51" s="206"/>
    </row>
    <row r="52" spans="1:63" ht="10.5" customHeight="1">
      <c r="A52" s="38"/>
      <c r="B52" s="39" t="s">
        <v>54</v>
      </c>
      <c r="C52" s="334"/>
      <c r="D52" s="331"/>
      <c r="E52" s="331"/>
      <c r="F52" s="331"/>
      <c r="G52" s="331"/>
      <c r="H52" s="331"/>
      <c r="I52" s="331"/>
      <c r="J52" s="331"/>
      <c r="K52" s="331"/>
      <c r="L52" s="331"/>
      <c r="M52" s="331"/>
      <c r="N52" s="331"/>
      <c r="O52" s="331"/>
      <c r="P52" s="331"/>
      <c r="Q52" s="331"/>
      <c r="R52" s="331"/>
      <c r="S52" s="331"/>
      <c r="T52" s="333"/>
      <c r="U52" s="16"/>
      <c r="V52" s="21"/>
      <c r="W52" s="385"/>
      <c r="X52" s="386"/>
      <c r="Y52" s="392"/>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4"/>
      <c r="AV52" s="247"/>
      <c r="AW52" s="609" t="s">
        <v>272</v>
      </c>
      <c r="AX52" s="609"/>
      <c r="AY52" s="609"/>
      <c r="AZ52" s="609"/>
      <c r="BA52" s="609" t="s">
        <v>121</v>
      </c>
      <c r="BB52" s="609"/>
      <c r="BC52" s="609" t="s">
        <v>273</v>
      </c>
      <c r="BD52" s="609"/>
      <c r="BE52" s="609" t="s">
        <v>274</v>
      </c>
      <c r="BF52" s="248"/>
      <c r="BG52" s="250"/>
      <c r="BH52" s="250"/>
      <c r="BI52" s="250"/>
      <c r="BJ52" s="250"/>
      <c r="BK52" s="206"/>
    </row>
    <row r="53" spans="1:63" ht="10.5" customHeight="1">
      <c r="A53" s="15"/>
      <c r="B53" s="40" t="s">
        <v>42</v>
      </c>
      <c r="C53" s="334"/>
      <c r="D53" s="331"/>
      <c r="E53" s="331"/>
      <c r="F53" s="331"/>
      <c r="G53" s="331"/>
      <c r="H53" s="331"/>
      <c r="I53" s="331"/>
      <c r="J53" s="331"/>
      <c r="K53" s="331"/>
      <c r="L53" s="331"/>
      <c r="M53" s="331"/>
      <c r="N53" s="331"/>
      <c r="O53" s="331"/>
      <c r="P53" s="331"/>
      <c r="Q53" s="331"/>
      <c r="R53" s="331"/>
      <c r="S53" s="331"/>
      <c r="T53" s="333"/>
      <c r="U53" s="395" t="s">
        <v>42</v>
      </c>
      <c r="V53" s="396"/>
      <c r="W53" s="387" t="s">
        <v>59</v>
      </c>
      <c r="X53" s="388"/>
      <c r="Y53" s="392"/>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4"/>
      <c r="AV53" s="247"/>
      <c r="AW53" s="609"/>
      <c r="AX53" s="609"/>
      <c r="AY53" s="609"/>
      <c r="AZ53" s="609"/>
      <c r="BA53" s="609"/>
      <c r="BB53" s="609"/>
      <c r="BC53" s="609"/>
      <c r="BD53" s="609"/>
      <c r="BE53" s="609"/>
      <c r="BF53" s="249"/>
      <c r="BG53" s="250"/>
      <c r="BH53" s="250"/>
      <c r="BI53" s="250"/>
      <c r="BJ53" s="250"/>
      <c r="BK53" s="206"/>
    </row>
    <row r="54" spans="1:63" ht="10.5" customHeight="1">
      <c r="A54" s="15"/>
      <c r="B54" s="40" t="s">
        <v>269</v>
      </c>
      <c r="C54" s="334"/>
      <c r="D54" s="331"/>
      <c r="E54" s="331"/>
      <c r="F54" s="331"/>
      <c r="G54" s="331"/>
      <c r="H54" s="331"/>
      <c r="I54" s="331"/>
      <c r="J54" s="331"/>
      <c r="K54" s="331"/>
      <c r="L54" s="331"/>
      <c r="M54" s="331"/>
      <c r="N54" s="331"/>
      <c r="O54" s="331"/>
      <c r="P54" s="331"/>
      <c r="Q54" s="331"/>
      <c r="R54" s="331"/>
      <c r="S54" s="331"/>
      <c r="T54" s="333"/>
      <c r="U54" s="16"/>
      <c r="V54" s="21"/>
      <c r="W54" s="387" t="s">
        <v>60</v>
      </c>
      <c r="X54" s="388"/>
      <c r="Y54" s="392"/>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4"/>
      <c r="AV54" s="247"/>
      <c r="AW54" s="250"/>
      <c r="AX54" s="250"/>
      <c r="AY54" s="250"/>
      <c r="AZ54" s="250"/>
      <c r="BA54" s="250"/>
      <c r="BB54" s="250"/>
      <c r="BC54" s="250"/>
      <c r="BD54" s="250"/>
      <c r="BE54" s="250"/>
      <c r="BF54" s="250"/>
      <c r="BG54" s="250"/>
      <c r="BH54" s="250"/>
      <c r="BI54" s="250"/>
      <c r="BJ54" s="250"/>
      <c r="BK54" s="206"/>
    </row>
    <row r="55" spans="1:63" ht="10.5" customHeight="1">
      <c r="A55" s="15" t="s">
        <v>67</v>
      </c>
      <c r="B55" s="40" t="s">
        <v>27</v>
      </c>
      <c r="C55" s="334"/>
      <c r="D55" s="331"/>
      <c r="E55" s="331"/>
      <c r="F55" s="331"/>
      <c r="G55" s="331"/>
      <c r="H55" s="331"/>
      <c r="I55" s="331"/>
      <c r="J55" s="331"/>
      <c r="K55" s="331"/>
      <c r="L55" s="331"/>
      <c r="M55" s="331"/>
      <c r="N55" s="331"/>
      <c r="O55" s="331"/>
      <c r="P55" s="331"/>
      <c r="Q55" s="331"/>
      <c r="R55" s="331"/>
      <c r="S55" s="331"/>
      <c r="T55" s="333"/>
      <c r="U55" s="16"/>
      <c r="V55" s="21"/>
      <c r="W55" s="387" t="s">
        <v>41</v>
      </c>
      <c r="X55" s="388"/>
      <c r="Y55" s="392"/>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4"/>
      <c r="AV55" s="247"/>
      <c r="AW55" s="250"/>
      <c r="AX55" s="610"/>
      <c r="AY55" s="401"/>
      <c r="AZ55" s="401"/>
      <c r="BA55" s="610" t="s">
        <v>62</v>
      </c>
      <c r="BB55" s="610"/>
      <c r="BC55" s="401"/>
      <c r="BD55" s="401"/>
      <c r="BE55" s="401"/>
      <c r="BF55" s="401" t="s">
        <v>63</v>
      </c>
      <c r="BG55" s="401"/>
      <c r="BH55" s="401"/>
      <c r="BI55" s="250"/>
      <c r="BJ55" s="250"/>
      <c r="BK55" s="206"/>
    </row>
    <row r="56" spans="1:63" ht="10.5" customHeight="1">
      <c r="A56" s="15" t="s">
        <v>39</v>
      </c>
      <c r="B56" s="40" t="s">
        <v>28</v>
      </c>
      <c r="C56" s="334"/>
      <c r="D56" s="331"/>
      <c r="E56" s="331"/>
      <c r="F56" s="331"/>
      <c r="G56" s="331"/>
      <c r="H56" s="331"/>
      <c r="I56" s="331"/>
      <c r="J56" s="331"/>
      <c r="K56" s="331"/>
      <c r="L56" s="331"/>
      <c r="M56" s="331"/>
      <c r="N56" s="331"/>
      <c r="O56" s="331"/>
      <c r="P56" s="331"/>
      <c r="Q56" s="331"/>
      <c r="R56" s="331"/>
      <c r="S56" s="331"/>
      <c r="T56" s="333"/>
      <c r="U56" s="395" t="s">
        <v>269</v>
      </c>
      <c r="V56" s="396"/>
      <c r="W56" s="387" t="s">
        <v>42</v>
      </c>
      <c r="X56" s="388"/>
      <c r="Y56" s="392"/>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4"/>
      <c r="AV56" s="247"/>
      <c r="AW56" s="250"/>
      <c r="AX56" s="401"/>
      <c r="AY56" s="401"/>
      <c r="AZ56" s="401"/>
      <c r="BA56" s="610"/>
      <c r="BB56" s="401"/>
      <c r="BC56" s="401"/>
      <c r="BD56" s="401"/>
      <c r="BE56" s="401"/>
      <c r="BF56" s="401"/>
      <c r="BG56" s="401"/>
      <c r="BH56" s="401"/>
      <c r="BI56" s="250"/>
      <c r="BJ56" s="250"/>
      <c r="BK56" s="206"/>
    </row>
    <row r="57" spans="1:63" ht="10.5" customHeight="1">
      <c r="A57" s="15" t="s">
        <v>53</v>
      </c>
      <c r="B57" s="40"/>
      <c r="C57" s="334"/>
      <c r="D57" s="331"/>
      <c r="E57" s="331"/>
      <c r="F57" s="331"/>
      <c r="G57" s="331"/>
      <c r="H57" s="331"/>
      <c r="I57" s="331"/>
      <c r="J57" s="331"/>
      <c r="K57" s="331"/>
      <c r="L57" s="331"/>
      <c r="M57" s="331"/>
      <c r="N57" s="331"/>
      <c r="O57" s="331"/>
      <c r="P57" s="331"/>
      <c r="Q57" s="331"/>
      <c r="R57" s="331"/>
      <c r="S57" s="331"/>
      <c r="T57" s="333"/>
      <c r="U57" s="16"/>
      <c r="V57" s="21"/>
      <c r="W57" s="385"/>
      <c r="X57" s="386"/>
      <c r="Y57" s="392"/>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4"/>
      <c r="AV57" s="247"/>
      <c r="AW57" s="250"/>
      <c r="AX57" s="250"/>
      <c r="AY57" s="250"/>
      <c r="AZ57" s="250"/>
      <c r="BA57" s="250"/>
      <c r="BB57" s="250"/>
      <c r="BC57" s="250"/>
      <c r="BD57" s="250"/>
      <c r="BE57" s="250"/>
      <c r="BF57" s="250"/>
      <c r="BG57" s="250"/>
      <c r="BH57" s="250"/>
      <c r="BI57" s="250"/>
      <c r="BJ57" s="250"/>
      <c r="BK57" s="206"/>
    </row>
    <row r="58" spans="1:63" ht="10.5" customHeight="1">
      <c r="A58" s="41"/>
      <c r="B58" s="42"/>
      <c r="C58" s="334"/>
      <c r="D58" s="331"/>
      <c r="E58" s="331"/>
      <c r="F58" s="331"/>
      <c r="G58" s="331"/>
      <c r="H58" s="331"/>
      <c r="I58" s="331"/>
      <c r="J58" s="331"/>
      <c r="K58" s="331"/>
      <c r="L58" s="331"/>
      <c r="M58" s="331"/>
      <c r="N58" s="331"/>
      <c r="O58" s="331"/>
      <c r="P58" s="331"/>
      <c r="Q58" s="331"/>
      <c r="R58" s="331"/>
      <c r="S58" s="331"/>
      <c r="T58" s="333"/>
      <c r="U58" s="16"/>
      <c r="V58" s="21"/>
      <c r="W58" s="22"/>
      <c r="X58" s="23"/>
      <c r="Y58" s="392"/>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4"/>
      <c r="AV58" s="247"/>
      <c r="AW58" s="250"/>
      <c r="AX58" s="250"/>
      <c r="AY58" s="250"/>
      <c r="AZ58" s="250"/>
      <c r="BA58" s="250"/>
      <c r="BB58" s="250"/>
      <c r="BC58" s="250"/>
      <c r="BD58" s="250"/>
      <c r="BE58" s="250"/>
      <c r="BF58" s="250"/>
      <c r="BG58" s="250"/>
      <c r="BH58" s="250"/>
      <c r="BI58" s="250"/>
      <c r="BJ58" s="250"/>
      <c r="BK58" s="206"/>
    </row>
    <row r="59" spans="1:63" ht="10.5" customHeight="1">
      <c r="A59" s="207"/>
      <c r="B59" s="208"/>
      <c r="C59" s="330" t="s">
        <v>224</v>
      </c>
      <c r="D59" s="331"/>
      <c r="E59" s="331"/>
      <c r="F59" s="331"/>
      <c r="G59" s="331"/>
      <c r="H59" s="331"/>
      <c r="I59" s="331"/>
      <c r="J59" s="331"/>
      <c r="K59" s="331"/>
      <c r="L59" s="331"/>
      <c r="M59" s="331"/>
      <c r="N59" s="331"/>
      <c r="O59" s="331"/>
      <c r="P59" s="331"/>
      <c r="Q59" s="331"/>
      <c r="R59" s="331"/>
      <c r="S59" s="331"/>
      <c r="T59" s="333"/>
      <c r="U59" s="395" t="s">
        <v>27</v>
      </c>
      <c r="V59" s="396"/>
      <c r="W59" s="44"/>
      <c r="X59" s="45" t="s">
        <v>236</v>
      </c>
      <c r="Y59" s="611" t="s">
        <v>226</v>
      </c>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4"/>
      <c r="AV59" s="247"/>
      <c r="AW59" s="250"/>
      <c r="AX59" s="250"/>
      <c r="AY59" s="610" t="s">
        <v>69</v>
      </c>
      <c r="AZ59" s="610"/>
      <c r="BA59" s="250"/>
      <c r="BB59" s="610" t="s">
        <v>64</v>
      </c>
      <c r="BC59" s="610"/>
      <c r="BD59" s="610"/>
      <c r="BE59" s="610"/>
      <c r="BF59" s="610"/>
      <c r="BG59" s="610"/>
      <c r="BH59" s="610"/>
      <c r="BI59" s="248"/>
      <c r="BJ59" s="248"/>
      <c r="BK59" s="206"/>
    </row>
    <row r="60" spans="1:63" ht="10.5" customHeight="1">
      <c r="A60" s="329" t="s">
        <v>55</v>
      </c>
      <c r="B60" s="324"/>
      <c r="C60" s="334"/>
      <c r="D60" s="331"/>
      <c r="E60" s="331"/>
      <c r="F60" s="331"/>
      <c r="G60" s="331"/>
      <c r="H60" s="331"/>
      <c r="I60" s="331"/>
      <c r="J60" s="331"/>
      <c r="K60" s="331"/>
      <c r="L60" s="331"/>
      <c r="M60" s="331"/>
      <c r="N60" s="331"/>
      <c r="O60" s="331"/>
      <c r="P60" s="331"/>
      <c r="Q60" s="331"/>
      <c r="R60" s="331"/>
      <c r="S60" s="331"/>
      <c r="T60" s="333"/>
      <c r="U60" s="16"/>
      <c r="V60" s="21"/>
      <c r="W60" s="44"/>
      <c r="X60" s="45" t="s">
        <v>275</v>
      </c>
      <c r="Y60" s="392"/>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4"/>
      <c r="AV60" s="247"/>
      <c r="AW60" s="250"/>
      <c r="AX60" s="250"/>
      <c r="AY60" s="610"/>
      <c r="AZ60" s="610"/>
      <c r="BA60" s="250"/>
      <c r="BB60" s="610"/>
      <c r="BC60" s="610"/>
      <c r="BD60" s="610"/>
      <c r="BE60" s="610"/>
      <c r="BF60" s="610"/>
      <c r="BG60" s="610"/>
      <c r="BH60" s="610"/>
      <c r="BI60" s="248"/>
      <c r="BJ60" s="248"/>
      <c r="BK60" s="206"/>
    </row>
    <row r="61" spans="1:63" ht="10.5" customHeight="1">
      <c r="A61" s="15"/>
      <c r="B61" s="40"/>
      <c r="C61" s="334"/>
      <c r="D61" s="331"/>
      <c r="E61" s="331"/>
      <c r="F61" s="331"/>
      <c r="G61" s="331"/>
      <c r="H61" s="331"/>
      <c r="I61" s="331"/>
      <c r="J61" s="331"/>
      <c r="K61" s="331"/>
      <c r="L61" s="331"/>
      <c r="M61" s="331"/>
      <c r="N61" s="331"/>
      <c r="O61" s="331"/>
      <c r="P61" s="331"/>
      <c r="Q61" s="331"/>
      <c r="R61" s="331"/>
      <c r="S61" s="331"/>
      <c r="T61" s="333"/>
      <c r="U61" s="16"/>
      <c r="V61" s="21"/>
      <c r="W61" s="44" t="s">
        <v>276</v>
      </c>
      <c r="X61" s="45" t="s">
        <v>277</v>
      </c>
      <c r="Y61" s="392"/>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4"/>
      <c r="AV61" s="247"/>
      <c r="AW61" s="250"/>
      <c r="AX61" s="250"/>
      <c r="AY61" s="250"/>
      <c r="AZ61" s="250"/>
      <c r="BA61" s="250"/>
      <c r="BB61" s="250"/>
      <c r="BC61" s="250"/>
      <c r="BD61" s="250"/>
      <c r="BE61" s="250"/>
      <c r="BF61" s="250"/>
      <c r="BG61" s="250"/>
      <c r="BH61" s="250"/>
      <c r="BI61" s="248"/>
      <c r="BJ61" s="248"/>
      <c r="BK61" s="206"/>
    </row>
    <row r="62" spans="1:63" ht="10.5" customHeight="1">
      <c r="A62" s="319" t="s">
        <v>43</v>
      </c>
      <c r="B62" s="320"/>
      <c r="C62" s="334"/>
      <c r="D62" s="331"/>
      <c r="E62" s="331"/>
      <c r="F62" s="331"/>
      <c r="G62" s="331"/>
      <c r="H62" s="331"/>
      <c r="I62" s="331"/>
      <c r="J62" s="331"/>
      <c r="K62" s="331"/>
      <c r="L62" s="331"/>
      <c r="M62" s="331"/>
      <c r="N62" s="331"/>
      <c r="O62" s="331"/>
      <c r="P62" s="331"/>
      <c r="Q62" s="331"/>
      <c r="R62" s="331"/>
      <c r="S62" s="331"/>
      <c r="T62" s="333"/>
      <c r="U62" s="395" t="s">
        <v>28</v>
      </c>
      <c r="V62" s="396"/>
      <c r="W62" s="44" t="s">
        <v>269</v>
      </c>
      <c r="X62" s="45" t="s">
        <v>278</v>
      </c>
      <c r="Y62" s="392"/>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4"/>
      <c r="AV62" s="247"/>
      <c r="AW62" s="250"/>
      <c r="AX62" s="250"/>
      <c r="AY62" s="250"/>
      <c r="AZ62" s="250"/>
      <c r="BA62" s="250"/>
      <c r="BB62" s="250"/>
      <c r="BC62" s="250"/>
      <c r="BD62" s="250"/>
      <c r="BE62" s="250"/>
      <c r="BF62" s="250"/>
      <c r="BG62" s="250"/>
      <c r="BH62" s="250"/>
      <c r="BI62" s="248"/>
      <c r="BJ62" s="248"/>
      <c r="BK62" s="206"/>
    </row>
    <row r="63" spans="1:63" ht="10.5" customHeight="1">
      <c r="A63" s="15"/>
      <c r="B63" s="40"/>
      <c r="C63" s="334"/>
      <c r="D63" s="331"/>
      <c r="E63" s="331"/>
      <c r="F63" s="331"/>
      <c r="G63" s="331"/>
      <c r="H63" s="331"/>
      <c r="I63" s="331"/>
      <c r="J63" s="331"/>
      <c r="K63" s="331"/>
      <c r="L63" s="331"/>
      <c r="M63" s="331"/>
      <c r="N63" s="331"/>
      <c r="O63" s="331"/>
      <c r="P63" s="331"/>
      <c r="Q63" s="331"/>
      <c r="R63" s="331"/>
      <c r="S63" s="331"/>
      <c r="T63" s="333"/>
      <c r="U63" s="16"/>
      <c r="V63" s="21"/>
      <c r="W63" s="44" t="s">
        <v>61</v>
      </c>
      <c r="X63" s="45" t="s">
        <v>66</v>
      </c>
      <c r="Y63" s="392"/>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4"/>
      <c r="AV63" s="247"/>
      <c r="AW63" s="250"/>
      <c r="AX63" s="250"/>
      <c r="AY63" s="610" t="s">
        <v>65</v>
      </c>
      <c r="AZ63" s="610"/>
      <c r="BA63" s="250"/>
      <c r="BB63" s="610" t="s">
        <v>64</v>
      </c>
      <c r="BC63" s="610"/>
      <c r="BD63" s="610"/>
      <c r="BE63" s="610"/>
      <c r="BF63" s="610"/>
      <c r="BG63" s="610"/>
      <c r="BH63" s="610"/>
      <c r="BI63" s="248"/>
      <c r="BJ63" s="248"/>
      <c r="BK63" s="206"/>
    </row>
    <row r="64" spans="1:63" ht="10.5" customHeight="1">
      <c r="A64" s="319" t="s">
        <v>56</v>
      </c>
      <c r="B64" s="320"/>
      <c r="C64" s="334"/>
      <c r="D64" s="331"/>
      <c r="E64" s="331"/>
      <c r="F64" s="331"/>
      <c r="G64" s="331"/>
      <c r="H64" s="331"/>
      <c r="I64" s="331"/>
      <c r="J64" s="331"/>
      <c r="K64" s="331"/>
      <c r="L64" s="331"/>
      <c r="M64" s="331"/>
      <c r="N64" s="331"/>
      <c r="O64" s="331"/>
      <c r="P64" s="331"/>
      <c r="Q64" s="331"/>
      <c r="R64" s="331"/>
      <c r="S64" s="331"/>
      <c r="T64" s="333"/>
      <c r="U64" s="16"/>
      <c r="V64" s="21"/>
      <c r="W64" s="44" t="s">
        <v>269</v>
      </c>
      <c r="X64" s="45" t="s">
        <v>279</v>
      </c>
      <c r="Y64" s="392"/>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4"/>
      <c r="AV64" s="247"/>
      <c r="AW64" s="250"/>
      <c r="AX64" s="250"/>
      <c r="AY64" s="610"/>
      <c r="AZ64" s="610"/>
      <c r="BA64" s="250"/>
      <c r="BB64" s="610"/>
      <c r="BC64" s="610"/>
      <c r="BD64" s="610"/>
      <c r="BE64" s="610"/>
      <c r="BF64" s="610"/>
      <c r="BG64" s="610"/>
      <c r="BH64" s="610"/>
      <c r="BI64" s="248"/>
      <c r="BJ64" s="248"/>
      <c r="BK64" s="206"/>
    </row>
    <row r="65" spans="1:63" ht="10.5" customHeight="1">
      <c r="A65" s="15"/>
      <c r="B65" s="40"/>
      <c r="C65" s="334"/>
      <c r="D65" s="331"/>
      <c r="E65" s="331"/>
      <c r="F65" s="331"/>
      <c r="G65" s="331"/>
      <c r="H65" s="331"/>
      <c r="I65" s="331"/>
      <c r="J65" s="331"/>
      <c r="K65" s="331"/>
      <c r="L65" s="331"/>
      <c r="M65" s="331"/>
      <c r="N65" s="331"/>
      <c r="O65" s="331"/>
      <c r="P65" s="331"/>
      <c r="Q65" s="331"/>
      <c r="R65" s="331"/>
      <c r="S65" s="331"/>
      <c r="T65" s="333"/>
      <c r="U65" s="16"/>
      <c r="V65" s="21"/>
      <c r="W65" s="44" t="s">
        <v>41</v>
      </c>
      <c r="X65" s="45" t="s">
        <v>41</v>
      </c>
      <c r="Y65" s="392"/>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4"/>
      <c r="AV65" s="30"/>
      <c r="AW65" s="31"/>
      <c r="AX65" s="31"/>
      <c r="AY65" s="31"/>
      <c r="AZ65" s="31"/>
      <c r="BA65" s="31"/>
      <c r="BB65" s="31"/>
      <c r="BC65" s="31"/>
      <c r="BD65" s="31"/>
      <c r="BE65" s="31"/>
      <c r="BF65" s="31"/>
      <c r="BG65" s="31"/>
      <c r="BH65" s="31"/>
      <c r="BI65" s="31"/>
      <c r="BJ65" s="31"/>
      <c r="BK65" s="206"/>
    </row>
    <row r="66" spans="1:63" ht="10.5" customHeight="1">
      <c r="A66" s="319" t="s">
        <v>57</v>
      </c>
      <c r="B66" s="320"/>
      <c r="C66" s="334"/>
      <c r="D66" s="331"/>
      <c r="E66" s="331"/>
      <c r="F66" s="331"/>
      <c r="G66" s="331"/>
      <c r="H66" s="331"/>
      <c r="I66" s="331"/>
      <c r="J66" s="331"/>
      <c r="K66" s="331"/>
      <c r="L66" s="331"/>
      <c r="M66" s="331"/>
      <c r="N66" s="331"/>
      <c r="O66" s="331"/>
      <c r="P66" s="331"/>
      <c r="Q66" s="331"/>
      <c r="R66" s="331"/>
      <c r="S66" s="331"/>
      <c r="T66" s="333"/>
      <c r="U66" s="16"/>
      <c r="V66" s="21"/>
      <c r="W66" s="44" t="s">
        <v>42</v>
      </c>
      <c r="X66" s="45" t="s">
        <v>42</v>
      </c>
      <c r="Y66" s="392"/>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4"/>
      <c r="AV66" s="30"/>
      <c r="AW66" s="31"/>
      <c r="AX66" s="31"/>
      <c r="AY66" s="31"/>
      <c r="AZ66" s="31"/>
      <c r="BA66" s="31"/>
      <c r="BB66" s="31"/>
      <c r="BC66" s="31"/>
      <c r="BD66" s="31"/>
      <c r="BE66" s="31"/>
      <c r="BF66" s="31"/>
      <c r="BG66" s="31"/>
      <c r="BH66" s="31"/>
      <c r="BI66" s="31"/>
      <c r="BJ66" s="31"/>
      <c r="BK66" s="206"/>
    </row>
    <row r="67" spans="1:63" ht="10.5" customHeight="1">
      <c r="A67" s="209"/>
      <c r="B67" s="210"/>
      <c r="C67" s="334"/>
      <c r="D67" s="331"/>
      <c r="E67" s="331"/>
      <c r="F67" s="331"/>
      <c r="G67" s="331"/>
      <c r="H67" s="331"/>
      <c r="I67" s="331"/>
      <c r="J67" s="331"/>
      <c r="K67" s="331"/>
      <c r="L67" s="331"/>
      <c r="M67" s="331"/>
      <c r="N67" s="331"/>
      <c r="O67" s="331"/>
      <c r="P67" s="331"/>
      <c r="Q67" s="331"/>
      <c r="R67" s="331"/>
      <c r="S67" s="331"/>
      <c r="T67" s="333"/>
      <c r="U67" s="26"/>
      <c r="V67" s="27"/>
      <c r="W67" s="28"/>
      <c r="X67" s="29"/>
      <c r="Y67" s="612"/>
      <c r="Z67" s="613"/>
      <c r="AA67" s="613"/>
      <c r="AB67" s="613"/>
      <c r="AC67" s="613"/>
      <c r="AD67" s="613"/>
      <c r="AE67" s="613"/>
      <c r="AF67" s="613"/>
      <c r="AG67" s="613"/>
      <c r="AH67" s="613"/>
      <c r="AI67" s="613"/>
      <c r="AJ67" s="613"/>
      <c r="AK67" s="613"/>
      <c r="AL67" s="613"/>
      <c r="AM67" s="613"/>
      <c r="AN67" s="613"/>
      <c r="AO67" s="613"/>
      <c r="AP67" s="613"/>
      <c r="AQ67" s="613"/>
      <c r="AR67" s="613"/>
      <c r="AS67" s="613"/>
      <c r="AT67" s="613"/>
      <c r="AU67" s="614"/>
      <c r="AV67" s="32"/>
      <c r="AW67" s="33"/>
      <c r="AX67" s="33"/>
      <c r="AY67" s="33"/>
      <c r="AZ67" s="33"/>
      <c r="BA67" s="33"/>
      <c r="BB67" s="33"/>
      <c r="BC67" s="33"/>
      <c r="BD67" s="33"/>
      <c r="BE67" s="33"/>
      <c r="BF67" s="33"/>
      <c r="BG67" s="33"/>
      <c r="BH67" s="33"/>
      <c r="BI67" s="33"/>
      <c r="BJ67" s="33"/>
      <c r="BK67" s="211"/>
    </row>
    <row r="68" spans="2:62" ht="10.5" customHeight="1">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34"/>
      <c r="AW68" s="34"/>
      <c r="AX68" s="34"/>
      <c r="AY68" s="34"/>
      <c r="AZ68" s="34"/>
      <c r="BA68" s="34"/>
      <c r="BB68" s="34"/>
      <c r="BC68" s="34"/>
      <c r="BD68" s="34"/>
      <c r="BE68" s="34"/>
      <c r="BF68" s="34"/>
      <c r="BG68" s="34"/>
      <c r="BH68" s="34"/>
      <c r="BI68" s="34"/>
      <c r="BJ68" s="34"/>
    </row>
    <row r="69" spans="2:47" ht="13.5">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row>
    <row r="70" spans="2:47" ht="13.5">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row>
    <row r="71" spans="2:47" ht="13.5">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row>
    <row r="72" spans="2:47" ht="13.5">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row>
    <row r="73" spans="1:47" ht="13.5">
      <c r="A73" t="s">
        <v>320</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row>
    <row r="74" spans="1:47" ht="13.5">
      <c r="A74" t="s">
        <v>321</v>
      </c>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row>
    <row r="75" spans="1:47" ht="13.5">
      <c r="A75" t="s">
        <v>322</v>
      </c>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row>
    <row r="76" spans="2:47" ht="13.5">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row>
    <row r="77" spans="2:47" ht="13.5">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row>
    <row r="78" spans="2:47" ht="13.5">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row>
    <row r="79" spans="2:47" ht="13.5">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row>
    <row r="80" spans="2:47" ht="13.5">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row>
    <row r="81" spans="2:47" ht="13.5">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row>
    <row r="82" spans="2:47" ht="13.5">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row>
    <row r="83" spans="2:47" ht="13.5">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row>
    <row r="84" spans="2:47" ht="13.5">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row>
    <row r="85" spans="2:47" ht="13.5">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row>
    <row r="86" spans="2:47" ht="13.5">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row>
    <row r="87" spans="2:47" ht="13.5">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row>
    <row r="88" spans="2:47" ht="13.5">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row>
    <row r="89" spans="2:47" ht="13.5">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row>
    <row r="90" spans="2:47" ht="13.5">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row>
    <row r="91" spans="2:47" ht="13.5">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row>
    <row r="92" spans="2:47" ht="13.5">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row>
    <row r="93" spans="2:47" ht="13.5">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row>
    <row r="94" spans="2:47" ht="13.5">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row>
    <row r="95" spans="2:47" ht="13.5">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row>
    <row r="96" spans="2:47" ht="13.5">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row>
    <row r="97" spans="2:47" ht="13.5">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row>
    <row r="98" spans="2:47" ht="13.5">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row>
    <row r="99" spans="2:47" ht="13.5">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row>
    <row r="100" spans="2:47" ht="13.5">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row>
    <row r="101" spans="2:47" ht="13.5">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row>
    <row r="102" spans="2:47" ht="13.5">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row>
    <row r="103" spans="2:47" ht="13.5">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row>
    <row r="104" spans="2:47" ht="13.5">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row>
    <row r="105" spans="2:47" ht="13.5">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row>
    <row r="106" spans="2:47" ht="13.5">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row>
    <row r="107" spans="2:47" ht="13.5">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row>
    <row r="108" spans="2:47" ht="13.5">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row>
    <row r="109" spans="2:47" ht="13.5">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row>
    <row r="110" spans="2:47" ht="13.5">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row>
    <row r="111" spans="2:47" ht="13.5">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row>
    <row r="112" spans="2:47" ht="13.5">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row>
    <row r="113" spans="2:47" ht="13.5">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row>
    <row r="114" spans="2:47" ht="13.5">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row>
    <row r="115" spans="2:47" ht="13.5">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row>
    <row r="116" spans="2:47" ht="13.5">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row>
    <row r="117" spans="2:47" ht="13.5">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row>
    <row r="118" spans="2:47" ht="13.5">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row>
    <row r="119" spans="2:47" ht="13.5">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row>
    <row r="120" spans="2:47" ht="13.5">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row>
    <row r="121" spans="2:47" ht="13.5">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row>
    <row r="122" spans="2:47" ht="13.5">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row>
    <row r="123" spans="2:47" ht="13.5">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row>
    <row r="124" spans="2:47" ht="13.5">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row>
    <row r="125" spans="2:47" ht="13.5">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row>
    <row r="126" spans="2:47" ht="13.5">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row>
    <row r="127" spans="2:47" ht="13.5">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row>
    <row r="128" spans="2:47" ht="13.5">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row>
    <row r="129" spans="2:47" ht="13.5">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row>
    <row r="130" spans="2:47" ht="13.5">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row>
    <row r="131" spans="2:47" ht="13.5">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row>
    <row r="132" spans="2:47" ht="13.5">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row>
    <row r="133" spans="2:47" ht="13.5">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row>
    <row r="134" spans="2:47" ht="13.5">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row>
    <row r="135" spans="2:47" ht="13.5">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row>
    <row r="136" spans="2:47" ht="13.5">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row>
    <row r="137" spans="2:47" ht="13.5">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row>
    <row r="138" spans="2:47" ht="13.5">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row>
    <row r="139" spans="2:47" ht="13.5">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row>
    <row r="140" spans="2:47" ht="13.5">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row>
    <row r="141" spans="2:47" ht="13.5">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row>
    <row r="142" spans="2:47" ht="13.5">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row>
    <row r="143" spans="2:47" ht="13.5">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row>
    <row r="144" spans="2:47" ht="13.5">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row>
    <row r="145" spans="2:47" ht="13.5">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row>
    <row r="146" spans="2:47" ht="13.5">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row>
    <row r="147" spans="2:47" ht="13.5">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row>
    <row r="148" spans="2:47" ht="13.5">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row>
    <row r="149" spans="2:47" ht="13.5">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row>
    <row r="150" spans="2:47" ht="13.5">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row>
    <row r="151" spans="2:47" ht="13.5">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row>
    <row r="152" spans="2:47" ht="13.5">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row>
    <row r="153" spans="2:47" ht="13.5">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row>
    <row r="154" spans="2:47" ht="13.5">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row>
    <row r="155" spans="2:47" ht="13.5">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row>
    <row r="156" spans="2:47" ht="13.5">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row>
    <row r="157" spans="2:47" ht="13.5">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row>
    <row r="158" spans="2:47" ht="13.5">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row>
    <row r="159" spans="2:47" ht="13.5">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row>
    <row r="160" spans="2:47" ht="13.5">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row>
    <row r="161" spans="2:47" ht="13.5">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row>
    <row r="162" spans="2:47" ht="13.5">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row>
    <row r="163" spans="2:47" ht="13.5">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row>
    <row r="164" spans="2:47" ht="13.5">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row>
    <row r="165" spans="2:47" ht="13.5">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row>
    <row r="166" spans="2:47" ht="13.5">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row>
    <row r="167" spans="2:47" ht="13.5">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row>
    <row r="168" spans="2:47" ht="13.5">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row>
    <row r="169" spans="2:47" ht="13.5">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row>
    <row r="170" spans="2:47" ht="13.5">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row>
    <row r="171" spans="2:47" ht="13.5">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row>
    <row r="172" spans="2:47" ht="13.5">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row>
    <row r="173" spans="2:47" ht="13.5">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row>
    <row r="174" spans="2:47" ht="13.5">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row>
    <row r="175" spans="2:47" ht="13.5">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row>
    <row r="176" spans="2:47" ht="13.5">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row>
    <row r="177" spans="2:47" ht="13.5">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row>
    <row r="178" spans="2:47" ht="13.5">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row>
    <row r="179" spans="2:47" ht="13.5">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row>
    <row r="180" spans="2:47" ht="13.5">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row>
    <row r="181" spans="2:47" ht="13.5">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row>
    <row r="182" spans="2:47" ht="13.5">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row>
    <row r="183" spans="2:47" ht="13.5">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row>
    <row r="184" spans="2:47" ht="13.5">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row>
    <row r="185" spans="2:47" ht="13.5">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row>
    <row r="186" spans="2:47" ht="13.5">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row>
    <row r="187" spans="2:47" ht="13.5">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row>
    <row r="188" spans="2:47" ht="13.5">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row>
    <row r="189" spans="2:47" ht="13.5">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row>
    <row r="190" spans="2:47" ht="13.5">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row>
    <row r="191" spans="2:47" ht="13.5">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row>
    <row r="192" spans="2:47" ht="13.5">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row>
    <row r="193" spans="2:47" ht="13.5">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row>
    <row r="194" spans="2:47" ht="13.5">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row>
    <row r="195" spans="2:47" ht="13.5">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row>
    <row r="196" spans="2:47" ht="13.5">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row>
    <row r="197" spans="2:47" ht="13.5">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row>
    <row r="198" spans="2:47" ht="13.5">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row>
    <row r="199" spans="2:47" ht="13.5">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row>
    <row r="200" spans="2:47" ht="13.5">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row>
    <row r="201" spans="2:47" ht="13.5">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row>
    <row r="202" spans="2:47" ht="13.5">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row>
    <row r="203" spans="2:47" ht="13.5">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row>
    <row r="204" spans="2:47" ht="13.5">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row>
    <row r="205" spans="2:47" ht="13.5">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row>
    <row r="206" spans="2:47" ht="13.5">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row>
    <row r="207" spans="2:47" ht="13.5">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row>
    <row r="208" spans="2:47" ht="13.5">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row>
    <row r="209" spans="2:47" ht="13.5">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row>
    <row r="210" spans="2:47" ht="13.5">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row>
    <row r="211" spans="2:47" ht="13.5">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row>
    <row r="212" spans="2:47" ht="13.5">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row>
    <row r="213" spans="2:47" ht="13.5">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row>
    <row r="214" spans="2:47" ht="13.5">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row>
    <row r="215" spans="2:47" ht="13.5">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row>
    <row r="216" spans="2:47" ht="13.5">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row>
    <row r="217" spans="2:47" ht="13.5">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row>
    <row r="218" spans="2:47" ht="13.5">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row>
    <row r="219" spans="2:47" ht="13.5">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row>
    <row r="220" spans="2:47" ht="13.5">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row>
    <row r="221" spans="2:47" ht="13.5">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row>
    <row r="222" spans="2:47" ht="13.5">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row>
    <row r="223" spans="2:47" ht="13.5">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row>
    <row r="224" spans="2:47" ht="13.5">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row>
    <row r="225" spans="2:47" ht="13.5">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row>
    <row r="226" spans="2:47" ht="13.5">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row>
    <row r="227" spans="2:47" ht="13.5">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row>
    <row r="228" spans="2:47" ht="13.5">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row>
    <row r="229" spans="2:47" ht="13.5">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row>
    <row r="230" spans="2:47" ht="13.5">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row>
    <row r="231" spans="2:47" ht="13.5">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row>
    <row r="232" spans="2:47" ht="13.5">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row>
    <row r="233" spans="2:47" ht="13.5">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row>
    <row r="234" spans="2:47" ht="13.5">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row>
    <row r="235" spans="2:47" ht="13.5">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row>
    <row r="236" spans="2:47" ht="13.5">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row>
    <row r="237" spans="2:47" ht="13.5">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row>
    <row r="238" spans="2:47" ht="13.5">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row>
    <row r="239" spans="2:47" ht="13.5">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row>
    <row r="240" spans="2:47" ht="13.5">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7"/>
      <c r="AR240" s="167"/>
      <c r="AS240" s="167"/>
      <c r="AT240" s="167"/>
      <c r="AU240" s="167"/>
    </row>
    <row r="241" spans="2:47" ht="13.5">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row>
    <row r="242" spans="2:47" ht="13.5">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row>
    <row r="243" spans="2:47" ht="13.5">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row>
    <row r="244" spans="2:47" ht="13.5">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row>
    <row r="245" spans="2:47" ht="13.5">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row>
    <row r="246" spans="2:47" ht="13.5">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row>
    <row r="247" spans="2:47" ht="13.5">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row>
    <row r="248" spans="2:47" ht="13.5">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row>
    <row r="249" spans="2:47" ht="13.5">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row>
    <row r="250" spans="2:47" ht="13.5">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row>
    <row r="251" spans="2:47" ht="13.5">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row>
    <row r="252" spans="2:47" ht="13.5">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row>
    <row r="253" spans="2:47" ht="13.5">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7"/>
      <c r="AR253" s="167"/>
      <c r="AS253" s="167"/>
      <c r="AT253" s="167"/>
      <c r="AU253" s="167"/>
    </row>
    <row r="254" spans="2:47" ht="13.5">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row>
    <row r="255" spans="2:47" ht="13.5">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7"/>
      <c r="AR255" s="167"/>
      <c r="AS255" s="167"/>
      <c r="AT255" s="167"/>
      <c r="AU255" s="167"/>
    </row>
    <row r="256" spans="2:47" ht="13.5">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row>
    <row r="257" spans="2:47" ht="13.5">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c r="AG257" s="167"/>
      <c r="AH257" s="167"/>
      <c r="AI257" s="167"/>
      <c r="AJ257" s="167"/>
      <c r="AK257" s="167"/>
      <c r="AL257" s="167"/>
      <c r="AM257" s="167"/>
      <c r="AN257" s="167"/>
      <c r="AO257" s="167"/>
      <c r="AP257" s="167"/>
      <c r="AQ257" s="167"/>
      <c r="AR257" s="167"/>
      <c r="AS257" s="167"/>
      <c r="AT257" s="167"/>
      <c r="AU257" s="167"/>
    </row>
    <row r="258" spans="2:47" ht="13.5">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c r="AK258" s="167"/>
      <c r="AL258" s="167"/>
      <c r="AM258" s="167"/>
      <c r="AN258" s="167"/>
      <c r="AO258" s="167"/>
      <c r="AP258" s="167"/>
      <c r="AQ258" s="167"/>
      <c r="AR258" s="167"/>
      <c r="AS258" s="167"/>
      <c r="AT258" s="167"/>
      <c r="AU258" s="167"/>
    </row>
    <row r="259" spans="2:47" ht="13.5">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c r="AK259" s="167"/>
      <c r="AL259" s="167"/>
      <c r="AM259" s="167"/>
      <c r="AN259" s="167"/>
      <c r="AO259" s="167"/>
      <c r="AP259" s="167"/>
      <c r="AQ259" s="167"/>
      <c r="AR259" s="167"/>
      <c r="AS259" s="167"/>
      <c r="AT259" s="167"/>
      <c r="AU259" s="167"/>
    </row>
    <row r="260" spans="2:47" ht="13.5">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c r="AK260" s="167"/>
      <c r="AL260" s="167"/>
      <c r="AM260" s="167"/>
      <c r="AN260" s="167"/>
      <c r="AO260" s="167"/>
      <c r="AP260" s="167"/>
      <c r="AQ260" s="167"/>
      <c r="AR260" s="167"/>
      <c r="AS260" s="167"/>
      <c r="AT260" s="167"/>
      <c r="AU260" s="167"/>
    </row>
    <row r="261" spans="2:47" ht="13.5">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row>
    <row r="262" spans="2:47" ht="13.5">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row>
    <row r="263" spans="2:47" ht="13.5">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row>
    <row r="264" spans="2:47" ht="13.5">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row>
    <row r="265" spans="2:47" ht="13.5">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c r="AK265" s="167"/>
      <c r="AL265" s="167"/>
      <c r="AM265" s="167"/>
      <c r="AN265" s="167"/>
      <c r="AO265" s="167"/>
      <c r="AP265" s="167"/>
      <c r="AQ265" s="167"/>
      <c r="AR265" s="167"/>
      <c r="AS265" s="167"/>
      <c r="AT265" s="167"/>
      <c r="AU265" s="167"/>
    </row>
    <row r="266" spans="2:47" ht="13.5">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row>
    <row r="267" spans="2:47" ht="13.5">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7"/>
      <c r="AL267" s="167"/>
      <c r="AM267" s="167"/>
      <c r="AN267" s="167"/>
      <c r="AO267" s="167"/>
      <c r="AP267" s="167"/>
      <c r="AQ267" s="167"/>
      <c r="AR267" s="167"/>
      <c r="AS267" s="167"/>
      <c r="AT267" s="167"/>
      <c r="AU267" s="167"/>
    </row>
    <row r="268" spans="2:47" ht="13.5">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row>
    <row r="269" spans="2:47" ht="13.5">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row>
    <row r="270" spans="2:47" ht="13.5">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row>
    <row r="271" spans="2:47" ht="13.5">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row>
    <row r="272" spans="2:47" ht="13.5">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7"/>
      <c r="AR272" s="167"/>
      <c r="AS272" s="167"/>
      <c r="AT272" s="167"/>
      <c r="AU272" s="167"/>
    </row>
    <row r="273" spans="2:47" ht="13.5">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row>
    <row r="274" spans="2:47" ht="13.5">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c r="AK274" s="167"/>
      <c r="AL274" s="167"/>
      <c r="AM274" s="167"/>
      <c r="AN274" s="167"/>
      <c r="AO274" s="167"/>
      <c r="AP274" s="167"/>
      <c r="AQ274" s="167"/>
      <c r="AR274" s="167"/>
      <c r="AS274" s="167"/>
      <c r="AT274" s="167"/>
      <c r="AU274" s="167"/>
    </row>
    <row r="275" spans="2:47" ht="13.5">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row>
    <row r="276" spans="2:47" ht="13.5">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row>
    <row r="277" spans="2:47" ht="13.5">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row>
    <row r="278" spans="2:47" ht="13.5">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row>
    <row r="279" spans="2:47" ht="13.5">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row>
    <row r="280" spans="2:47" ht="13.5">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row>
    <row r="281" spans="2:47" ht="13.5">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row>
    <row r="282" spans="2:47" ht="13.5">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row>
    <row r="283" spans="2:47" ht="13.5">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row>
    <row r="284" spans="2:47" ht="13.5">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c r="AG284" s="167"/>
      <c r="AH284" s="167"/>
      <c r="AI284" s="167"/>
      <c r="AJ284" s="167"/>
      <c r="AK284" s="167"/>
      <c r="AL284" s="167"/>
      <c r="AM284" s="167"/>
      <c r="AN284" s="167"/>
      <c r="AO284" s="167"/>
      <c r="AP284" s="167"/>
      <c r="AQ284" s="167"/>
      <c r="AR284" s="167"/>
      <c r="AS284" s="167"/>
      <c r="AT284" s="167"/>
      <c r="AU284" s="167"/>
    </row>
    <row r="285" spans="2:47" ht="13.5">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row>
    <row r="286" spans="2:47" ht="13.5">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c r="AG286" s="167"/>
      <c r="AH286" s="167"/>
      <c r="AI286" s="167"/>
      <c r="AJ286" s="167"/>
      <c r="AK286" s="167"/>
      <c r="AL286" s="167"/>
      <c r="AM286" s="167"/>
      <c r="AN286" s="167"/>
      <c r="AO286" s="167"/>
      <c r="AP286" s="167"/>
      <c r="AQ286" s="167"/>
      <c r="AR286" s="167"/>
      <c r="AS286" s="167"/>
      <c r="AT286" s="167"/>
      <c r="AU286" s="167"/>
    </row>
    <row r="287" spans="2:47" ht="13.5">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c r="AG287" s="167"/>
      <c r="AH287" s="167"/>
      <c r="AI287" s="167"/>
      <c r="AJ287" s="167"/>
      <c r="AK287" s="167"/>
      <c r="AL287" s="167"/>
      <c r="AM287" s="167"/>
      <c r="AN287" s="167"/>
      <c r="AO287" s="167"/>
      <c r="AP287" s="167"/>
      <c r="AQ287" s="167"/>
      <c r="AR287" s="167"/>
      <c r="AS287" s="167"/>
      <c r="AT287" s="167"/>
      <c r="AU287" s="167"/>
    </row>
    <row r="288" spans="2:47" ht="13.5">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row>
    <row r="289" spans="2:47" ht="13.5">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row>
    <row r="290" spans="2:47" ht="13.5">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row>
    <row r="291" spans="2:47" ht="13.5">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row>
    <row r="292" spans="2:47" ht="13.5">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c r="AG292" s="167"/>
      <c r="AH292" s="167"/>
      <c r="AI292" s="167"/>
      <c r="AJ292" s="167"/>
      <c r="AK292" s="167"/>
      <c r="AL292" s="167"/>
      <c r="AM292" s="167"/>
      <c r="AN292" s="167"/>
      <c r="AO292" s="167"/>
      <c r="AP292" s="167"/>
      <c r="AQ292" s="167"/>
      <c r="AR292" s="167"/>
      <c r="AS292" s="167"/>
      <c r="AT292" s="167"/>
      <c r="AU292" s="167"/>
    </row>
    <row r="293" spans="2:47" ht="13.5">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row>
    <row r="294" spans="2:47" ht="13.5">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row>
    <row r="295" spans="2:47" ht="13.5">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row>
    <row r="296" spans="2:47" ht="13.5">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c r="AG296" s="167"/>
      <c r="AH296" s="167"/>
      <c r="AI296" s="167"/>
      <c r="AJ296" s="167"/>
      <c r="AK296" s="167"/>
      <c r="AL296" s="167"/>
      <c r="AM296" s="167"/>
      <c r="AN296" s="167"/>
      <c r="AO296" s="167"/>
      <c r="AP296" s="167"/>
      <c r="AQ296" s="167"/>
      <c r="AR296" s="167"/>
      <c r="AS296" s="167"/>
      <c r="AT296" s="167"/>
      <c r="AU296" s="167"/>
    </row>
    <row r="297" spans="2:47" ht="13.5">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7"/>
      <c r="AR297" s="167"/>
      <c r="AS297" s="167"/>
      <c r="AT297" s="167"/>
      <c r="AU297" s="167"/>
    </row>
    <row r="298" spans="2:47" ht="13.5">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c r="AG298" s="167"/>
      <c r="AH298" s="167"/>
      <c r="AI298" s="167"/>
      <c r="AJ298" s="167"/>
      <c r="AK298" s="167"/>
      <c r="AL298" s="167"/>
      <c r="AM298" s="167"/>
      <c r="AN298" s="167"/>
      <c r="AO298" s="167"/>
      <c r="AP298" s="167"/>
      <c r="AQ298" s="167"/>
      <c r="AR298" s="167"/>
      <c r="AS298" s="167"/>
      <c r="AT298" s="167"/>
      <c r="AU298" s="167"/>
    </row>
    <row r="299" spans="2:47" ht="13.5">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row>
    <row r="300" spans="2:47" ht="13.5">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c r="AG300" s="167"/>
      <c r="AH300" s="167"/>
      <c r="AI300" s="167"/>
      <c r="AJ300" s="167"/>
      <c r="AK300" s="167"/>
      <c r="AL300" s="167"/>
      <c r="AM300" s="167"/>
      <c r="AN300" s="167"/>
      <c r="AO300" s="167"/>
      <c r="AP300" s="167"/>
      <c r="AQ300" s="167"/>
      <c r="AR300" s="167"/>
      <c r="AS300" s="167"/>
      <c r="AT300" s="167"/>
      <c r="AU300" s="167"/>
    </row>
    <row r="301" spans="2:47" ht="13.5">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row>
    <row r="302" spans="2:47" ht="13.5">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row>
    <row r="303" spans="2:47" ht="13.5">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7"/>
      <c r="AR303" s="167"/>
      <c r="AS303" s="167"/>
      <c r="AT303" s="167"/>
      <c r="AU303" s="167"/>
    </row>
    <row r="304" spans="2:47" ht="13.5">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7"/>
      <c r="AR304" s="167"/>
      <c r="AS304" s="167"/>
      <c r="AT304" s="167"/>
      <c r="AU304" s="167"/>
    </row>
    <row r="305" spans="2:47" ht="13.5">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row>
    <row r="306" spans="2:47" ht="13.5">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row>
    <row r="307" spans="2:47" ht="13.5">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row>
    <row r="308" spans="2:47" ht="13.5">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row>
    <row r="309" spans="2:47" ht="13.5">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row>
    <row r="310" spans="2:47" ht="13.5">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row>
    <row r="311" spans="2:47" ht="13.5">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row>
    <row r="312" spans="2:47" ht="13.5">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c r="AG312" s="167"/>
      <c r="AH312" s="167"/>
      <c r="AI312" s="167"/>
      <c r="AJ312" s="167"/>
      <c r="AK312" s="167"/>
      <c r="AL312" s="167"/>
      <c r="AM312" s="167"/>
      <c r="AN312" s="167"/>
      <c r="AO312" s="167"/>
      <c r="AP312" s="167"/>
      <c r="AQ312" s="167"/>
      <c r="AR312" s="167"/>
      <c r="AS312" s="167"/>
      <c r="AT312" s="167"/>
      <c r="AU312" s="167"/>
    </row>
    <row r="313" spans="2:47" ht="13.5">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7"/>
      <c r="AR313" s="167"/>
      <c r="AS313" s="167"/>
      <c r="AT313" s="167"/>
      <c r="AU313" s="167"/>
    </row>
  </sheetData>
  <sheetProtection/>
  <mergeCells count="223">
    <mergeCell ref="AW52:AY53"/>
    <mergeCell ref="BF55:BH56"/>
    <mergeCell ref="Y59:AU67"/>
    <mergeCell ref="AY59:AZ60"/>
    <mergeCell ref="BB59:BC60"/>
    <mergeCell ref="BD59:BH60"/>
    <mergeCell ref="AY63:AZ64"/>
    <mergeCell ref="BB63:BC64"/>
    <mergeCell ref="BD63:BH64"/>
    <mergeCell ref="Y51:AU58"/>
    <mergeCell ref="BA55:BA56"/>
    <mergeCell ref="BB55:BE56"/>
    <mergeCell ref="AZ52:AZ53"/>
    <mergeCell ref="BA52:BA53"/>
    <mergeCell ref="BB52:BB53"/>
    <mergeCell ref="BC52:BC53"/>
    <mergeCell ref="BD52:BD53"/>
    <mergeCell ref="AW28:AY29"/>
    <mergeCell ref="AZ28:BB29"/>
    <mergeCell ref="BC32:BK33"/>
    <mergeCell ref="AN34:AU35"/>
    <mergeCell ref="AW34:AY36"/>
    <mergeCell ref="AZ34:BB36"/>
    <mergeCell ref="BC34:BK36"/>
    <mergeCell ref="AN36:AU37"/>
    <mergeCell ref="AV37:AV46"/>
    <mergeCell ref="AW37:BK46"/>
    <mergeCell ref="AW32:AY33"/>
    <mergeCell ref="AZ32:BB33"/>
    <mergeCell ref="BC28:BK29"/>
    <mergeCell ref="AP30:AQ30"/>
    <mergeCell ref="AR30:AU31"/>
    <mergeCell ref="AW30:AY31"/>
    <mergeCell ref="AZ30:BB31"/>
    <mergeCell ref="BC30:BK31"/>
    <mergeCell ref="AQ28:AU29"/>
    <mergeCell ref="AV28:AV36"/>
    <mergeCell ref="AW21:BK22"/>
    <mergeCell ref="AP22:AU23"/>
    <mergeCell ref="AW23:BK27"/>
    <mergeCell ref="AP24:AU25"/>
    <mergeCell ref="AP26:AU27"/>
    <mergeCell ref="AV13:AV27"/>
    <mergeCell ref="AW13:BK14"/>
    <mergeCell ref="X15:AN15"/>
    <mergeCell ref="AO15:AU15"/>
    <mergeCell ref="AW15:BK16"/>
    <mergeCell ref="AJ16:AU16"/>
    <mergeCell ref="AW17:BK17"/>
    <mergeCell ref="AJ18:AU18"/>
    <mergeCell ref="AW18:BK20"/>
    <mergeCell ref="AP19:AU21"/>
    <mergeCell ref="AY11:BA12"/>
    <mergeCell ref="BB11:BC12"/>
    <mergeCell ref="BD11:BF12"/>
    <mergeCell ref="BG11:BH12"/>
    <mergeCell ref="AV9:AX10"/>
    <mergeCell ref="AI11:AL12"/>
    <mergeCell ref="AM11:AO12"/>
    <mergeCell ref="AP11:AS12"/>
    <mergeCell ref="AT11:AU12"/>
    <mergeCell ref="AV11:AX12"/>
    <mergeCell ref="AV5:BH6"/>
    <mergeCell ref="BJ5:BK6"/>
    <mergeCell ref="V6:Z7"/>
    <mergeCell ref="AF7:AH8"/>
    <mergeCell ref="AI7:AQ10"/>
    <mergeCell ref="AR7:AU10"/>
    <mergeCell ref="AV7:AX8"/>
    <mergeCell ref="AY7:BD10"/>
    <mergeCell ref="BE7:BH10"/>
    <mergeCell ref="BI7:BK12"/>
    <mergeCell ref="Q33:AF33"/>
    <mergeCell ref="Q32:AF32"/>
    <mergeCell ref="V34:AA35"/>
    <mergeCell ref="A5:B7"/>
    <mergeCell ref="AF5:AU6"/>
    <mergeCell ref="V8:Z9"/>
    <mergeCell ref="X13:AU14"/>
    <mergeCell ref="AK26:AO27"/>
    <mergeCell ref="AP32:AQ32"/>
    <mergeCell ref="AR32:AU33"/>
    <mergeCell ref="AH40:AM42"/>
    <mergeCell ref="AK32:AO32"/>
    <mergeCell ref="AK33:AO33"/>
    <mergeCell ref="AH38:AM39"/>
    <mergeCell ref="AN38:AU39"/>
    <mergeCell ref="AN40:AU42"/>
    <mergeCell ref="C26:C27"/>
    <mergeCell ref="D26:H27"/>
    <mergeCell ref="I26:L27"/>
    <mergeCell ref="M26:P27"/>
    <mergeCell ref="I19:L21"/>
    <mergeCell ref="M19:P21"/>
    <mergeCell ref="I24:L25"/>
    <mergeCell ref="M24:P25"/>
    <mergeCell ref="Y17:AE17"/>
    <mergeCell ref="C15:M16"/>
    <mergeCell ref="C32:H33"/>
    <mergeCell ref="I32:L33"/>
    <mergeCell ref="R13:W15"/>
    <mergeCell ref="D19:H21"/>
    <mergeCell ref="C20:C21"/>
    <mergeCell ref="C13:M14"/>
    <mergeCell ref="Y19:AB21"/>
    <mergeCell ref="AC19:AF21"/>
    <mergeCell ref="AF9:AH10"/>
    <mergeCell ref="H2:J2"/>
    <mergeCell ref="P36:U37"/>
    <mergeCell ref="V36:AA37"/>
    <mergeCell ref="N34:O42"/>
    <mergeCell ref="Y24:AB25"/>
    <mergeCell ref="U22:X23"/>
    <mergeCell ref="AG32:AJ33"/>
    <mergeCell ref="AH34:AM35"/>
    <mergeCell ref="P34:U35"/>
    <mergeCell ref="U62:V62"/>
    <mergeCell ref="U59:V59"/>
    <mergeCell ref="P38:U39"/>
    <mergeCell ref="U50:V50"/>
    <mergeCell ref="P40:U42"/>
    <mergeCell ref="V40:AA42"/>
    <mergeCell ref="V38:V39"/>
    <mergeCell ref="W38:AA39"/>
    <mergeCell ref="W56:X56"/>
    <mergeCell ref="W53:X53"/>
    <mergeCell ref="W55:X55"/>
    <mergeCell ref="W57:X57"/>
    <mergeCell ref="AV48:BI49"/>
    <mergeCell ref="W44:X44"/>
    <mergeCell ref="W45:X45"/>
    <mergeCell ref="W48:X48"/>
    <mergeCell ref="W46:X46"/>
    <mergeCell ref="W47:X47"/>
    <mergeCell ref="BE52:BE53"/>
    <mergeCell ref="AX55:AZ56"/>
    <mergeCell ref="Q19:T21"/>
    <mergeCell ref="U19:X21"/>
    <mergeCell ref="C51:T58"/>
    <mergeCell ref="U56:V56"/>
    <mergeCell ref="Q26:T27"/>
    <mergeCell ref="U26:X27"/>
    <mergeCell ref="D28:H29"/>
    <mergeCell ref="Q28:T29"/>
    <mergeCell ref="W49:X49"/>
    <mergeCell ref="U47:V47"/>
    <mergeCell ref="U24:X25"/>
    <mergeCell ref="Y22:AB23"/>
    <mergeCell ref="W52:X52"/>
    <mergeCell ref="W54:X54"/>
    <mergeCell ref="Y43:AU50"/>
    <mergeCell ref="U53:V53"/>
    <mergeCell ref="AB40:AG42"/>
    <mergeCell ref="AB38:AG39"/>
    <mergeCell ref="AC26:AF27"/>
    <mergeCell ref="AG26:AJ27"/>
    <mergeCell ref="C22:C23"/>
    <mergeCell ref="C24:C25"/>
    <mergeCell ref="D24:H25"/>
    <mergeCell ref="Q24:T25"/>
    <mergeCell ref="D22:H23"/>
    <mergeCell ref="I22:L23"/>
    <mergeCell ref="M22:P23"/>
    <mergeCell ref="Q22:T23"/>
    <mergeCell ref="U28:X29"/>
    <mergeCell ref="M28:P29"/>
    <mergeCell ref="I28:L29"/>
    <mergeCell ref="Y26:AB27"/>
    <mergeCell ref="M32:P32"/>
    <mergeCell ref="M33:P33"/>
    <mergeCell ref="A34:B42"/>
    <mergeCell ref="C35:D40"/>
    <mergeCell ref="E35:G40"/>
    <mergeCell ref="H35:J40"/>
    <mergeCell ref="L36:L37"/>
    <mergeCell ref="C34:D34"/>
    <mergeCell ref="H41:J42"/>
    <mergeCell ref="E41:G42"/>
    <mergeCell ref="AB34:AG35"/>
    <mergeCell ref="AB36:AG37"/>
    <mergeCell ref="AH36:AM37"/>
    <mergeCell ref="AK22:AO23"/>
    <mergeCell ref="AC22:AF23"/>
    <mergeCell ref="AC24:AF25"/>
    <mergeCell ref="Y28:AB29"/>
    <mergeCell ref="AC28:AF29"/>
    <mergeCell ref="AN30:AO30"/>
    <mergeCell ref="AN31:AO31"/>
    <mergeCell ref="H34:J34"/>
    <mergeCell ref="A60:B60"/>
    <mergeCell ref="A62:B62"/>
    <mergeCell ref="C43:T50"/>
    <mergeCell ref="C59:T67"/>
    <mergeCell ref="C41:D42"/>
    <mergeCell ref="K41:M42"/>
    <mergeCell ref="A17:B17"/>
    <mergeCell ref="A64:B64"/>
    <mergeCell ref="A66:B66"/>
    <mergeCell ref="E34:G34"/>
    <mergeCell ref="A30:B30"/>
    <mergeCell ref="A28:B28"/>
    <mergeCell ref="A21:B22"/>
    <mergeCell ref="A18:B18"/>
    <mergeCell ref="A24:B24"/>
    <mergeCell ref="A26:B26"/>
    <mergeCell ref="B3:E3"/>
    <mergeCell ref="N15:Q16"/>
    <mergeCell ref="N13:Q14"/>
    <mergeCell ref="AF11:AH12"/>
    <mergeCell ref="R16:W18"/>
    <mergeCell ref="C17:O18"/>
    <mergeCell ref="P17:Q18"/>
    <mergeCell ref="A13:B14"/>
    <mergeCell ref="A15:B15"/>
    <mergeCell ref="A16:B16"/>
    <mergeCell ref="AP28:AP29"/>
    <mergeCell ref="AK19:AO21"/>
    <mergeCell ref="AG19:AJ21"/>
    <mergeCell ref="AG24:AJ25"/>
    <mergeCell ref="AK24:AO25"/>
    <mergeCell ref="AK28:AO29"/>
    <mergeCell ref="AG22:AJ23"/>
    <mergeCell ref="AG28:AJ29"/>
  </mergeCells>
  <dataValidations count="1">
    <dataValidation type="list" allowBlank="1" showInputMessage="1" showErrorMessage="1" sqref="P36:AP37 P40:AP42 C41:J42">
      <formula1>$A$73:$A$75</formula1>
    </dataValidation>
  </dataValidations>
  <printOptions/>
  <pageMargins left="0.59" right="0.5905511811023623" top="0.5905511811023623" bottom="0.5905511811023623" header="0.5118110236220472" footer="0.5118110236220472"/>
  <pageSetup fitToHeight="1" fitToWidth="1" horizontalDpi="600" verticalDpi="600" orientation="landscape" paperSize="9" scale="65" r:id="rId6"/>
  <drawing r:id="rId5"/>
  <legacyDrawing r:id="rId4"/>
  <oleObjects>
    <oleObject progId="PaintShopPro" shapeId="223773" r:id="rId1"/>
    <oleObject progId="PaintShopPro" shapeId="223774" r:id="rId2"/>
    <oleObject progId="PaintShopPro" shapeId="223775"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今口</cp:lastModifiedBy>
  <cp:lastPrinted>2006-01-11T23:36:25Z</cp:lastPrinted>
  <dcterms:created xsi:type="dcterms:W3CDTF">2005-07-31T05:10:04Z</dcterms:created>
  <dcterms:modified xsi:type="dcterms:W3CDTF">2006-12-04T10:47:12Z</dcterms:modified>
  <cp:category/>
  <cp:version/>
  <cp:contentType/>
  <cp:contentStatus/>
</cp:coreProperties>
</file>